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activeTab="0"/>
  </bookViews>
  <sheets>
    <sheet name="1. Naslovna strana" sheetId="1" r:id="rId1"/>
    <sheet name="2. Troš. dokumentacije" sheetId="2" r:id="rId2"/>
    <sheet name="3. Troš. Оpreme" sheetId="3" r:id="rId3"/>
    <sheet name="4. Troš. Radova" sheetId="4" r:id="rId4"/>
    <sheet name="5. StepenIskorMreže" sheetId="5" r:id="rId5"/>
    <sheet name="6. DTS mreža p&lt; 6 bar" sheetId="6" r:id="rId6"/>
    <sheet name="7. Trošak priključenja" sheetId="7" r:id="rId7"/>
    <sheet name="8. Pomoc ES_Оbracun" sheetId="8" r:id="rId8"/>
  </sheets>
  <definedNames>
    <definedName name="dfgd">#REF!</definedName>
    <definedName name="fdgskeptzokepsrot">#REF!</definedName>
    <definedName name="_xlnm.Print_Area" localSheetId="0">'1. Naslovna strana'!$A$1:$J$43</definedName>
    <definedName name="_xlnm.Print_Area" localSheetId="1">'2. Troš. dokumentacije'!$A$1:$N$25</definedName>
    <definedName name="_xlnm.Print_Area" localSheetId="2">'3. Troš. Оpreme'!$A$1:$N$44</definedName>
    <definedName name="_xlnm.Print_Area" localSheetId="3">'4. Troš. Radova'!$A$1:$Q$63</definedName>
    <definedName name="_xlnm.Print_Area" localSheetId="4">'5. StepenIskorMreže'!$A$1:$O$47</definedName>
    <definedName name="_xlnm.Print_Area" localSheetId="5">'6. DTS mreža p&lt; 6 bar'!$A$1:$I$42</definedName>
    <definedName name="_xlnm.Print_Area" localSheetId="6">'7. Trošak priključenja'!$A$1:$J$31</definedName>
    <definedName name="_xlnm.Print_Area" localSheetId="7">'8. Pomoc ES_Оbracun'!$A$1:$I$61</definedName>
    <definedName name="_xlnm.Print_Titles" localSheetId="3">'4. Troš. Radova'!$1:$6</definedName>
    <definedName name="_xlnm.Print_Titles" localSheetId="4">'5. StepenIskorMreže'!$1:$11</definedName>
    <definedName name="_xlnm.Print_Titles" localSheetId="5">'6. DTS mreža p&lt; 6 bar'!$1:$11</definedName>
  </definedNames>
  <calcPr fullCalcOnLoad="1" iterate="1" iterateCount="1000" iterateDelta="0.001"/>
</workbook>
</file>

<file path=xl/comments5.xml><?xml version="1.0" encoding="utf-8"?>
<comments xmlns="http://schemas.openxmlformats.org/spreadsheetml/2006/main">
  <authors>
    <author>LjH</author>
    <author>Borislav Hadzibabic</author>
    <author>ljh</author>
  </authors>
  <commentList>
    <comment ref="H10" authorId="0">
      <text>
        <r>
          <rPr>
            <sz val="8"/>
            <rFont val="Tahoma"/>
            <family val="2"/>
          </rPr>
          <t xml:space="preserve">Сума одобрених капацитета МРУ индивидуалних прикључака
</t>
        </r>
      </text>
    </comment>
    <comment ref="K10" authorId="0">
      <text>
        <r>
          <rPr>
            <sz val="8"/>
            <rFont val="Tahoma"/>
            <family val="2"/>
          </rPr>
          <t xml:space="preserve">Сума максималних капацитета РУ групних  прикључака
</t>
        </r>
      </text>
    </comment>
    <comment ref="F10" authorId="0">
      <text>
        <r>
          <rPr>
            <sz val="8"/>
            <rFont val="Tahoma"/>
            <family val="2"/>
          </rPr>
          <t>Укупни капацитет изграђених типских прикључака</t>
        </r>
      </text>
    </comment>
    <comment ref="C42" authorId="1">
      <text>
        <r>
          <rPr>
            <sz val="8"/>
            <rFont val="Tahoma"/>
            <family val="2"/>
          </rPr>
          <t xml:space="preserve">Додати потребан број врста
</t>
        </r>
      </text>
    </comment>
    <comment ref="C13" authorId="2">
      <text>
        <r>
          <rPr>
            <sz val="10"/>
            <rFont val="Tahoma"/>
            <family val="2"/>
          </rPr>
          <t>Уписати назив мреже</t>
        </r>
      </text>
    </comment>
  </commentList>
</comments>
</file>

<file path=xl/comments6.xml><?xml version="1.0" encoding="utf-8"?>
<comments xmlns="http://schemas.openxmlformats.org/spreadsheetml/2006/main">
  <authors>
    <author>Borislav Hadzibabic</author>
  </authors>
  <commentList>
    <comment ref="C42" authorId="0">
      <text>
        <r>
          <rPr>
            <sz val="8"/>
            <rFont val="Tahoma"/>
            <family val="2"/>
          </rPr>
          <t xml:space="preserve">Додати потребан број врста
</t>
        </r>
      </text>
    </comment>
  </commentList>
</comments>
</file>

<file path=xl/sharedStrings.xml><?xml version="1.0" encoding="utf-8"?>
<sst xmlns="http://schemas.openxmlformats.org/spreadsheetml/2006/main" count="632" uniqueCount="404">
  <si>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</si>
  <si>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</si>
  <si>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</si>
  <si>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Назив енергетског субјекта:</t>
  </si>
  <si>
    <t>Седиште и адреса:</t>
  </si>
  <si>
    <t>Број лиценце:</t>
  </si>
  <si>
    <t>Подаци за контакт:</t>
  </si>
  <si>
    <t>* Телефакс:</t>
  </si>
  <si>
    <t>* Електронска пошта:</t>
  </si>
  <si>
    <t>Датум обраде:</t>
  </si>
  <si>
    <t>АГЕНЦИЈА ЗА ЕНЕРГЕТИКУ РЕПУБЛИКЕ СРБИЈЕ</t>
  </si>
  <si>
    <t>Природни гас - техничко-енергетски подаци</t>
  </si>
  <si>
    <t xml:space="preserve">Напомене: </t>
  </si>
  <si>
    <t>Редни 
број</t>
  </si>
  <si>
    <t>1.1</t>
  </si>
  <si>
    <t>1.</t>
  </si>
  <si>
    <t>m</t>
  </si>
  <si>
    <t>јединична тржишна цена</t>
  </si>
  <si>
    <t>час</t>
  </si>
  <si>
    <t>дин.</t>
  </si>
  <si>
    <t>kom.</t>
  </si>
  <si>
    <t>јединична цена коштања</t>
  </si>
  <si>
    <t>седло  или  Т комад са редукцијом</t>
  </si>
  <si>
    <t>DN</t>
  </si>
  <si>
    <t xml:space="preserve">спојница </t>
  </si>
  <si>
    <t xml:space="preserve">прелазни комад ПЕ/Че </t>
  </si>
  <si>
    <t>славина</t>
  </si>
  <si>
    <t>"</t>
  </si>
  <si>
    <t>челична цев</t>
  </si>
  <si>
    <t>Φ х m</t>
  </si>
  <si>
    <t>заштитна челична цев</t>
  </si>
  <si>
    <t>бетонски стубић са месинганом плочицом за обележавање</t>
  </si>
  <si>
    <t>заштитна ПЕ цев</t>
  </si>
  <si>
    <t>бетон</t>
  </si>
  <si>
    <t>m3</t>
  </si>
  <si>
    <t xml:space="preserve">асфалт </t>
  </si>
  <si>
    <t xml:space="preserve">ПЕ цев </t>
  </si>
  <si>
    <t xml:space="preserve"> m</t>
  </si>
  <si>
    <t>Упозоравајућа трака</t>
  </si>
  <si>
    <t>m3 / m</t>
  </si>
  <si>
    <t>дин./ час</t>
  </si>
  <si>
    <t>седло  или Т комад са редукцијом</t>
  </si>
  <si>
    <t>баждарење мерача</t>
  </si>
  <si>
    <t>монтажа бетонског стубића са месинганом плочицом</t>
  </si>
  <si>
    <t>Фиксни трошкови возила са возачем</t>
  </si>
  <si>
    <t>полагање упозоравајуће траке</t>
  </si>
  <si>
    <t>Σ ОКип</t>
  </si>
  <si>
    <t>1.2</t>
  </si>
  <si>
    <t>1.3</t>
  </si>
  <si>
    <t>Прибављање у властитој режији</t>
  </si>
  <si>
    <t>вредност 
радног 
часа</t>
  </si>
  <si>
    <t>Г-</t>
  </si>
  <si>
    <t>2.</t>
  </si>
  <si>
    <t>Удаљеност</t>
  </si>
  <si>
    <t>Н А П О М Е Н А</t>
  </si>
  <si>
    <t>Димензије</t>
  </si>
  <si>
    <t>дин./ЈМ</t>
  </si>
  <si>
    <t>(ЈМ)</t>
  </si>
  <si>
    <t xml:space="preserve">Песак </t>
  </si>
  <si>
    <t xml:space="preserve"> </t>
  </si>
  <si>
    <t>Екстерно прибављање</t>
  </si>
  <si>
    <t>број 
радних 
часова</t>
  </si>
  <si>
    <t>Количина</t>
  </si>
  <si>
    <t>Јед.
мере
(ЈМ)</t>
  </si>
  <si>
    <t xml:space="preserve">сечење бетона </t>
  </si>
  <si>
    <t>m2</t>
  </si>
  <si>
    <t>подбушивање</t>
  </si>
  <si>
    <t>асфалтирање</t>
  </si>
  <si>
    <t>УКУПНО</t>
  </si>
  <si>
    <t>Опција 1</t>
  </si>
  <si>
    <t>Опција 2</t>
  </si>
  <si>
    <t>Опција 3</t>
  </si>
  <si>
    <t>дин/lit</t>
  </si>
  <si>
    <t>litara</t>
  </si>
  <si>
    <t>дин</t>
  </si>
  <si>
    <t>Укупно</t>
  </si>
  <si>
    <t xml:space="preserve">Енергетска делатност:    </t>
  </si>
  <si>
    <t>тржишна цена 
радног часа</t>
  </si>
  <si>
    <t>Јединица
мере</t>
  </si>
  <si>
    <t xml:space="preserve">Трошкови пројектовања и прибављања потребне документације </t>
  </si>
  <si>
    <t>дин / m</t>
  </si>
  <si>
    <t>DN/DN</t>
  </si>
  <si>
    <t>DN / Φ</t>
  </si>
  <si>
    <t>укупно 
опција 1</t>
  </si>
  <si>
    <t>укупно 
опција 2</t>
  </si>
  <si>
    <t xml:space="preserve">укупно
опција 2 </t>
  </si>
  <si>
    <t>укупно 
опција 3</t>
  </si>
  <si>
    <t>укупно
опција 1</t>
  </si>
  <si>
    <t>ПКМ</t>
  </si>
  <si>
    <t>степен и врста
стручне спреме</t>
  </si>
  <si>
    <t>Карактеристичне удаљености од мреже</t>
  </si>
  <si>
    <t>2.1.</t>
  </si>
  <si>
    <t>Највећа дозвољена гранична удаљеност</t>
  </si>
  <si>
    <t>Утврђено Методологијом</t>
  </si>
  <si>
    <t xml:space="preserve">Типска удаљеност од мреже  </t>
  </si>
  <si>
    <t>обрачунска величина за утврђивање трошкова типског прикључка</t>
  </si>
  <si>
    <t xml:space="preserve">Утврђено Методологијом </t>
  </si>
  <si>
    <t>Удаљеност од мреже до које се варијабилни  трошкови типског прикључка обрачунавају за типску удаљеност од мреже</t>
  </si>
  <si>
    <t xml:space="preserve">Гранична удаљеност од мреже  </t>
  </si>
  <si>
    <t>ком.</t>
  </si>
  <si>
    <t>1.1.</t>
  </si>
  <si>
    <t>1.2.</t>
  </si>
  <si>
    <t>Позиција</t>
  </si>
  <si>
    <t xml:space="preserve">кућни мерно-регулациони сет са ормарићем   </t>
  </si>
  <si>
    <t xml:space="preserve">Тржишна цена 
моторног горива 
</t>
  </si>
  <si>
    <t>Фиксни трошкови употребе машина са руковаоцем</t>
  </si>
  <si>
    <t>Фиксни трошкови употребе специјалних алата и опреме са руковаоцем</t>
  </si>
  <si>
    <t>%</t>
  </si>
  <si>
    <t xml:space="preserve">ископ рова </t>
  </si>
  <si>
    <t>Врста 
моторног
горива</t>
  </si>
  <si>
    <t>2.1</t>
  </si>
  <si>
    <t>Варијабилни трошкови опреме и материјала за типску удаљеност од мреже</t>
  </si>
  <si>
    <t xml:space="preserve">затрпавање земљом из ископа </t>
  </si>
  <si>
    <t xml:space="preserve">затрпавање песком </t>
  </si>
  <si>
    <t xml:space="preserve">утовар и истовар вишка земље </t>
  </si>
  <si>
    <t>утовар и истовар песка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</si>
  <si>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</si>
  <si>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</si>
  <si>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</si>
  <si>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</si>
  <si>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</si>
  <si>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</si>
  <si>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</si>
  <si>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</si>
  <si>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</si>
  <si>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</si>
  <si>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еквивалентна вредност рада  у износу од 15% претходне позиције</t>
  </si>
  <si>
    <t>уколико су у Табелу 3. унете додатне позиције, треба и овде предвидети одговарајуће позиције за радове</t>
  </si>
  <si>
    <t xml:space="preserve">утврђивања техничких услова за изградњу прикључка </t>
  </si>
  <si>
    <t>утврђивање локације мерно-регулационог уређаја и трасе прикључка</t>
  </si>
  <si>
    <t>упросечити површину и дубину бетона за све мреже ЕС</t>
  </si>
  <si>
    <t>еквивалентна вредност рада, свeдена на трошак горива</t>
  </si>
  <si>
    <t>стручни надзор грађевинских  радова</t>
  </si>
  <si>
    <t>стручни надзор машинско-монтажних радова</t>
  </si>
  <si>
    <t>3.</t>
  </si>
  <si>
    <t>полагање цеви</t>
  </si>
  <si>
    <t>2.1.11</t>
  </si>
  <si>
    <t>2.1.12</t>
  </si>
  <si>
    <t>заштитна полиетиленска цев</t>
  </si>
  <si>
    <t>техничка контрола УГИ пред прво пуштање гаса</t>
  </si>
  <si>
    <t>са КМРС типа   Г - 4</t>
  </si>
  <si>
    <t>са КМРС типа   Г - 2,5</t>
  </si>
  <si>
    <t>2.2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</si>
  <si>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</si>
  <si>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</si>
  <si>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</si>
  <si>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</si>
  <si>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</si>
  <si>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</si>
  <si>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</si>
  <si>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</si>
  <si>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</si>
  <si>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</si>
  <si>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</si>
  <si>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</si>
  <si>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</si>
  <si>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</si>
  <si>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</si>
  <si>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</t>
  </si>
  <si>
    <t>5.</t>
  </si>
  <si>
    <t>5.1</t>
  </si>
  <si>
    <t>5.2</t>
  </si>
  <si>
    <t>5.3</t>
  </si>
  <si>
    <t>5.4</t>
  </si>
  <si>
    <t>5.5</t>
  </si>
  <si>
    <t>5.6</t>
  </si>
  <si>
    <t>2.3</t>
  </si>
  <si>
    <t>са КМРС типа   Г - 6</t>
  </si>
  <si>
    <t>Назив мреже</t>
  </si>
  <si>
    <t>дин / m3/h</t>
  </si>
  <si>
    <t>КТП – коефицијент за ДТСтп</t>
  </si>
  <si>
    <t xml:space="preserve"> m3/h</t>
  </si>
  <si>
    <t>Јед.
мере</t>
  </si>
  <si>
    <t>m3 / h</t>
  </si>
  <si>
    <t>број</t>
  </si>
  <si>
    <t>Типски прикључци</t>
  </si>
  <si>
    <t>Групни прикључци</t>
  </si>
  <si>
    <t>Индивидуални прикључци</t>
  </si>
  <si>
    <t>Број</t>
  </si>
  <si>
    <t>Укупни капацитет</t>
  </si>
  <si>
    <t>Укупни 
број МУ</t>
  </si>
  <si>
    <t>Г-2,5</t>
  </si>
  <si>
    <t>Г-4</t>
  </si>
  <si>
    <t>Г-6</t>
  </si>
  <si>
    <t>Искоришћени
капацитет</t>
  </si>
  <si>
    <t>Трошaк</t>
  </si>
  <si>
    <t>решавање имовинско правних односа</t>
  </si>
  <si>
    <t>m х m x m</t>
  </si>
  <si>
    <t xml:space="preserve">ископ радне јаме </t>
  </si>
  <si>
    <t xml:space="preserve">бетонирање </t>
  </si>
  <si>
    <t>прикљ.</t>
  </si>
  <si>
    <t>Максимални капацитет МРС</t>
  </si>
  <si>
    <t>Табела 2. - Трошкови пројектовања и прибављања потребне документације (ТПД*)</t>
  </si>
  <si>
    <t xml:space="preserve">Табела 3.  -   Трошкови опреме, уређаја и материјала </t>
  </si>
  <si>
    <t xml:space="preserve">Јединични варијабилни трошкови опреме и материјала (ЈВТО) </t>
  </si>
  <si>
    <t>Јединични варијабилни трошкови радова  (ЈВТР)</t>
  </si>
  <si>
    <t>Трошкови радова за типску удаљеност од мреже (ФТР + ЈВТР х ТУ)</t>
  </si>
  <si>
    <t>Категорија типског прикључка:</t>
  </si>
  <si>
    <t xml:space="preserve">Означити оне категорије типског прикључка </t>
  </si>
  <si>
    <t>Година:</t>
  </si>
  <si>
    <t xml:space="preserve">Табела 1. - Карактеристичне удаљености од мреже објекта који се прикључује </t>
  </si>
  <si>
    <t>Највећа дозвољена типска удаљеност</t>
  </si>
  <si>
    <t>Tрошкови опреме, уређаја и материјала за типску удаљеност од мреже (ТКМРС + ФТОО + ЈВТО х ТУ)</t>
  </si>
  <si>
    <t>КМРС за категорију  Г - 2,5</t>
  </si>
  <si>
    <t>КМРС за категорију  Г - 4</t>
  </si>
  <si>
    <t>КМРС за категорију  Г - 6</t>
  </si>
  <si>
    <t>Фиксни трошкови остале опреме, уређаја и материјала (ФТОО) за типску удаљеност од мреже, без КМРС</t>
  </si>
  <si>
    <t>Овде уписати димензије рова, као текст:   ТУ х 0,8 х 0,4</t>
  </si>
  <si>
    <t>Приказати цену  заштитне цеви спремне  за монтажу.</t>
  </si>
  <si>
    <t xml:space="preserve">Уколико постоје позиције које нису наведене или се додатно битно разликују од наведених, навести те специфичне позиције и њихове карактеристике: димензије, јединице мере, количине, јединичне цене и укупан трошак. </t>
  </si>
  <si>
    <t>Јединични трошак којим се множи разлика између стварне и граничне удаљености;
сви варијабилни трошкови се морају изразити по m!</t>
  </si>
  <si>
    <t>Рачунати  колико  m3  песка има у дужном метру,  да би се добили варијабилни трошкови песка по метру.</t>
  </si>
  <si>
    <t>Фиксни трошкови радова  (ФТР)</t>
  </si>
  <si>
    <t>Фиксни трошкови стручних и оперативних послова (ТСО)</t>
  </si>
  <si>
    <t>Фиксни трошкови радова  изведених на прикључку</t>
  </si>
  <si>
    <t>2.1.13</t>
  </si>
  <si>
    <t>2.1.14</t>
  </si>
  <si>
    <t>2.1.15</t>
  </si>
  <si>
    <t>2.1.16</t>
  </si>
  <si>
    <t>2.1.17</t>
  </si>
  <si>
    <t>2.1.18</t>
  </si>
  <si>
    <t>2.3.</t>
  </si>
  <si>
    <t>2.3.1</t>
  </si>
  <si>
    <t>2.3.2</t>
  </si>
  <si>
    <t>2.3.3</t>
  </si>
  <si>
    <t>2.3.4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</si>
  <si>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</si>
  <si>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</si>
  <si>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</si>
  <si>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</si>
  <si>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</si>
  <si>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</si>
  <si>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</si>
  <si>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</si>
  <si>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</si>
  <si>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</si>
  <si>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</si>
  <si>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</si>
  <si>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Степен
искоришћености
капацитета
мрежа
(СИМ)</t>
  </si>
  <si>
    <t xml:space="preserve">Табела 6.1. -  ДТС по мрежама радног притиска  р&lt;6 бар </t>
  </si>
  <si>
    <t>Податак</t>
  </si>
  <si>
    <t>Износ
дин.</t>
  </si>
  <si>
    <t>умањење због позиција изведених у властитој режији, уз сагласност и надзор ЕС</t>
  </si>
  <si>
    <t>умањење за трошак корисника који је имао пре издавања Решења којим се одобрава прикључење</t>
  </si>
  <si>
    <t>Геодетско снимање, провођење у катастру водова и провођење промена на плану катастра водова (картирање)</t>
  </si>
  <si>
    <t>Према ценовнику Републичког геодетског завода; за прикључак дужине до 50m, плаћа се фиксно по прикључку</t>
  </si>
  <si>
    <t>Приказаће се  укупни трошкови само за оне категорије за  које се
попуњава табела, односно за које се унесе трошак КМРС</t>
  </si>
  <si>
    <t xml:space="preserve">приказати цену монтаже и повезивања комплетног  КМРС </t>
  </si>
  <si>
    <t>Варијабилни трошкови радова (ВРТ) за типску удаљеност (ТУ)</t>
  </si>
  <si>
    <t>ДТС за прикључак
са типом мерача</t>
  </si>
  <si>
    <t xml:space="preserve">за које се табеле  попуњавају </t>
  </si>
  <si>
    <t>увећање за трошкове прелазa преко улице</t>
  </si>
  <si>
    <t>6.</t>
  </si>
  <si>
    <t>Особа за контакт - технички подаци:</t>
  </si>
  <si>
    <t>Особа за контакт - економски подаци:</t>
  </si>
  <si>
    <t>* Телефон - техника:</t>
  </si>
  <si>
    <t>* Телефон - економиста:</t>
  </si>
  <si>
    <t>Табела 4.2.  Фиксни трошкови употребе машина, алата, опреме са руковаоцем и возила са возачем</t>
  </si>
  <si>
    <t>Табела 4.1. -   Трошкови радова (ТР)</t>
  </si>
  <si>
    <t>Фиксни трошкови употребе машина, алата, опреме са руковаоцем и возила са возачем (из Табеле 4.2.)</t>
  </si>
  <si>
    <t xml:space="preserve">Табела 5. -  Степен искоришћености капацитета мрежа радног притиска  р&lt;6 бар </t>
  </si>
  <si>
    <t>Табела 6.2. -  Помоћна табела - Улазни подаци за прорачун ДТС за мреже радног притиска р&lt;6bar</t>
  </si>
  <si>
    <t>Ред.
број</t>
  </si>
  <si>
    <t>Износ</t>
  </si>
  <si>
    <t>Г- 4</t>
  </si>
  <si>
    <t>Г- 6</t>
  </si>
  <si>
    <t xml:space="preserve">Датум почетка примене приказаних трошкова  </t>
  </si>
  <si>
    <t>датум</t>
  </si>
  <si>
    <t>дин/m</t>
  </si>
  <si>
    <t>Датум обрачуна трошкова</t>
  </si>
  <si>
    <t>Име / назив подносиоца захтева</t>
  </si>
  <si>
    <t>Укупна дужина прикључка, ако је већа од граничне</t>
  </si>
  <si>
    <t>Трошкови изградње типског прикључка са КМРС за дужину прикључка до граничне дужине</t>
  </si>
  <si>
    <t>Варијабилни трошкови опреме и радова за дужину прикључка већу од граничне дужине</t>
  </si>
  <si>
    <t xml:space="preserve">Део трошкова система </t>
  </si>
  <si>
    <t>7.</t>
  </si>
  <si>
    <t>8.</t>
  </si>
  <si>
    <t xml:space="preserve">Датум обрачуна трошкова  </t>
  </si>
  <si>
    <t xml:space="preserve">Категорија прикључка  </t>
  </si>
  <si>
    <t>јединични варијабилни трошак опреме и радова (дин / m)</t>
  </si>
  <si>
    <t>Напомена:</t>
  </si>
  <si>
    <t>Σ МКгп</t>
  </si>
  <si>
    <t>Величина /
Избор случаја</t>
  </si>
  <si>
    <t>збир дужина за подбушивање и ископ рова не може бити већи од типске удаљености</t>
  </si>
  <si>
    <t>За М мрежа, првих М редова мора да буде попуњено.  М  узима вредности од 1 до броја мрежа.</t>
  </si>
  <si>
    <t>* -</t>
  </si>
  <si>
    <t>Врсте треба попуњавати редом, без прескакања редова.</t>
  </si>
  <si>
    <t xml:space="preserve">Правилан унос редних бројева (колона Б) је битан за преузимање коректне вредности за ДТС у табели 8.1. </t>
  </si>
  <si>
    <t>разлика између стварне и граничне удаљености од мреже   (m)</t>
  </si>
  <si>
    <t>Трошак који је корисник сносио ради стварања техничких услова за прикључење свог објекта</t>
  </si>
  <si>
    <t xml:space="preserve">Подносилац захтева          </t>
  </si>
  <si>
    <t>9.</t>
  </si>
  <si>
    <t>10.</t>
  </si>
  <si>
    <t>Адреса подносиоца захтева (Место, улица и број)</t>
  </si>
  <si>
    <t>Трошак
динара</t>
  </si>
  <si>
    <t>7.1</t>
  </si>
  <si>
    <t>7.2</t>
  </si>
  <si>
    <t xml:space="preserve">Адреса   </t>
  </si>
  <si>
    <t>Ако је корисник сносио трошак ради стварања техничких услова за прикључење свог објекта,  ДТС се не обрачунава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</si>
  <si>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</si>
  <si>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</si>
  <si>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</si>
  <si>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</si>
  <si>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</si>
  <si>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</si>
  <si>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>7)</t>
  </si>
  <si>
    <t xml:space="preserve">9) </t>
  </si>
  <si>
    <t xml:space="preserve">10) </t>
  </si>
  <si>
    <t xml:space="preserve">11) </t>
  </si>
  <si>
    <t>8)</t>
  </si>
  <si>
    <t>Подаци потребни за обрачун се уносе у ћелије обојене жутом бојом.</t>
  </si>
  <si>
    <t xml:space="preserve">Скраћенице: </t>
  </si>
  <si>
    <t>разбијање бетона</t>
  </si>
  <si>
    <t>Методологија - Методологија за одређивање трошкова прикључења на систем за транспорт и дистрибуцију природног гаса</t>
  </si>
  <si>
    <t xml:space="preserve"> -   ОС - Оператор система</t>
  </si>
  <si>
    <t>Израчунати просечну површину и дебљину слоја бетона и асфалта за све мреже оператора система  енергетског субјекта  и приказати као текст "m х m x m", на пример  
за бетон  (1,5 х 1,5 х 0,1) и  за асфалт (1,5 х 1,5 х 0,02).</t>
  </si>
  <si>
    <t>комплетни радови и трошкови допремања бетона / асфалта се односе искључиво на покривање јавних површина (ван дворишта).</t>
  </si>
  <si>
    <t>А1 -  прикључење на већ изграђену мрежу</t>
  </si>
  <si>
    <t xml:space="preserve">А2 - прикључење које се изводи  истовремено са изградњом мреже </t>
  </si>
  <si>
    <t xml:space="preserve"> Јединични варијабилни трошак опреме и радова</t>
  </si>
  <si>
    <t>01.01.2013.</t>
  </si>
  <si>
    <t>За изградњу заједно са мрежом, пре првог пуштања гаса у мрежу, трошкови из А1-1 се умањују за 20%.</t>
  </si>
  <si>
    <t xml:space="preserve"> Део трошкова система (ДТС)</t>
  </si>
  <si>
    <t>aко је ДТС различит за сваку мрежу ОС, за конкретног корисника се ДТС обрачунава  
према табели "6. - Вредности ДТС по мрежама p&lt; 6 bar"</t>
  </si>
  <si>
    <t xml:space="preserve">ако је ДТС јединствен за све мреже оператора система </t>
  </si>
  <si>
    <t>Збир трошкова пројектовања и геодетског снимања, набавке уређаја, опреме, материјала, радова, стручних и оперативних послова.</t>
  </si>
  <si>
    <t>Све јединичне тржишне цене и тржишне цене радног часа, осим тржишне цене моторних горива, исказују се без ПДВ-а.</t>
  </si>
  <si>
    <t xml:space="preserve">Приликом избора начина прибављања елемената структуре трошкова прикључења, за сваку позицију се може изабрати само једна од понуђених опција.  </t>
  </si>
  <si>
    <t>Трошкови  прикључења (ТИтпи)</t>
  </si>
  <si>
    <t>Трошкови прикључења</t>
  </si>
  <si>
    <t>4.1</t>
  </si>
  <si>
    <t>4.1.1</t>
  </si>
  <si>
    <t>4.1.2</t>
  </si>
  <si>
    <t>4.1.3</t>
  </si>
  <si>
    <t>4.2</t>
  </si>
  <si>
    <t>умањење због не извођења асфалтирања</t>
  </si>
  <si>
    <t>УКУПНИ ТРОШАК ПРИКЉУЧЕЊА</t>
  </si>
  <si>
    <t xml:space="preserve">А - Трошкови изградње прикључка  - ТИтпи за граничну удаљеност, по категоријама типског прикључка: </t>
  </si>
  <si>
    <t>О Б Р А Ч У Н  ТРОШКОВА ПРИКЉУЧЕЊА ЗА КОНКРЕТНОГ КОРИСНИКА</t>
  </si>
  <si>
    <t xml:space="preserve">увећање због уградње опреме вишег стандарда од типизиране у табели </t>
  </si>
  <si>
    <t>увећање због извођења грађевинских радова вишег стандарда од нормираног у табели</t>
  </si>
  <si>
    <t>4.3</t>
  </si>
  <si>
    <t>4.4</t>
  </si>
  <si>
    <t>4.5</t>
  </si>
  <si>
    <t>4.6</t>
  </si>
  <si>
    <t>4.7</t>
  </si>
  <si>
    <t>4.8</t>
  </si>
  <si>
    <t>Основи за умањење и увећање трошкова прикључења за случајеве предвиђене Методологијом:</t>
  </si>
  <si>
    <t xml:space="preserve"> Случајеви су предвиђени Методологијом у тачкама:</t>
  </si>
  <si>
    <t>8.1</t>
  </si>
  <si>
    <t>8.2</t>
  </si>
  <si>
    <t>8.3</t>
  </si>
  <si>
    <t>8.4</t>
  </si>
  <si>
    <t>8.5</t>
  </si>
  <si>
    <t>8.6</t>
  </si>
  <si>
    <t>8.7</t>
  </si>
  <si>
    <t>8.8</t>
  </si>
  <si>
    <t>умањење због позиција изведених у властитој режији, уз сагласност и надзор ОС</t>
  </si>
  <si>
    <t>У периоду обрачуна, оператор система даје попуст *</t>
  </si>
  <si>
    <t xml:space="preserve">У периоду обрачуна, ОС даје попуст </t>
  </si>
  <si>
    <t xml:space="preserve">  Обрачун трошкова прикључења за конкретног корисника - унос података   </t>
  </si>
  <si>
    <t>Ако оператор система донесе одлуку о давању попуста,  то мора бити под једнаким општим условима за све подносиоце захтева за прикључење,
и одлука мора бити, заједно са актом - одлуком о висини трошкова прикључења, доступна потенцијалним корисницима.</t>
  </si>
  <si>
    <t>Пре почетка уноса података, у име фајла унесите НАЗИВ ОПЕРАТОРА СИСТЕМА И ДАТУМ !</t>
  </si>
  <si>
    <t>Трошкови прикључења за типске прикључке</t>
  </si>
  <si>
    <t>20 - Дистрибуција и управљање дистрибутивним системом за природни гас</t>
  </si>
  <si>
    <t>Оператори система код којих се трошкови две или све три категорије типског прикључка (Г-2,5, Г-4 и Г-6) разликују само за трошкове КМРС   
попуњавају само један комплет ових табела, уносећи за сваку категорију различите трошкове  само за КМРС у табели 3. - позиције 1.1, 1.2, 1.3.</t>
  </si>
  <si>
    <t xml:space="preserve">Оператор система може да одабере или да  степен искоришћености мреже (СИМ) обрачунава за сваку мрежу понаособ или јединствену вредност за све мреже радног притиска  р&lt;6 бар, 
али не може да комбинује ова два начина утврђивања СИМ.    </t>
  </si>
  <si>
    <t xml:space="preserve">Оператори система који имају и неке друге трошкове различите по категоријама типског прикључка, попуњавају  комплет табела за сваку категорију прикључка коју имају. </t>
  </si>
  <si>
    <t>У случају када оператор система изводи радове у властитој режији, цена коштања радног часа, према нормираном степену и врсти  стручне спреме лица која изводе радове, 
утврђује се на основу бруто зараде са доприносима на терет послодавца за лица ангажована на извођењу радова, обрачунате за месец који претходи месецу у коме се доноси 
акт о висини трошкова прикључења типским прикључцима, подељене са бројем часова рада у том месецу.</t>
  </si>
  <si>
    <t>Стране 1-7 табеле треба да буду саставни део Одлуке ОС о висини трошкова прикључења преко типског прикључка; подаци са стране 7 треба да се садрже у самом тексту Одлуке; 
 на страни 8 је табела - помоћ ОС да направи обрачун за конкретног подносиоца захтева</t>
  </si>
  <si>
    <t>Просечна удаљеност објеката од мреже на коју се прикључују, у свим мрежама оператора дистрибутивног система, мерено трасом гасовода</t>
  </si>
  <si>
    <t>Пројекат прикључка 
(Идејни пројекат прикључка)</t>
  </si>
  <si>
    <t>Трошкови КМРС са температурским компезатором (са ормарићем)</t>
  </si>
  <si>
    <t>Унети трошкове само за оне категорије типског прикључка за које се попуњава табела. 
Приказати трошак комплетног КМРС са елементима за монтажу.</t>
  </si>
  <si>
    <t>Приказати  цену монтаже заштитне цеви припремљене за уградњу и трошак приказати по комаду за упросечену дужину заштитне челичне цеви.</t>
  </si>
  <si>
    <t xml:space="preserve">Табела 7.   -   Рекапитулација  трошкова прикључења (Ттпи) по категоријама типских прикључака  Г-2.5, Г-4, Г-6 </t>
  </si>
  <si>
    <t xml:space="preserve">В - Део трошкова система (ДТСтпи), по категоријама типског прикључка: </t>
  </si>
  <si>
    <t>Б - Јединични варијабилни трошак опреме и радова (ЈВТ) који се наплаћује за сваки додатни метар  преко граничне удаљености</t>
  </si>
  <si>
    <r>
      <rPr>
        <b/>
        <sz val="10"/>
        <color indexed="62"/>
        <rFont val="Arial Narrow"/>
        <family val="2"/>
      </rPr>
      <t>Укупни трошак прикључења (Т</t>
    </r>
    <r>
      <rPr>
        <b/>
        <vertAlign val="subscript"/>
        <sz val="10"/>
        <color indexed="62"/>
        <rFont val="Arial Narrow"/>
        <family val="2"/>
      </rPr>
      <t>ТПИ</t>
    </r>
    <r>
      <rPr>
        <b/>
        <sz val="10"/>
        <color indexed="62"/>
        <rFont val="Arial Narrow"/>
        <family val="2"/>
      </rPr>
      <t>) једнак је збиру трошкова одговарајућих позиција за конкретног корисника</t>
    </r>
    <r>
      <rPr>
        <b/>
        <sz val="10"/>
        <color indexed="10"/>
        <rFont val="Arial Narrow"/>
        <family val="2"/>
      </rPr>
      <t xml:space="preserve">  А+Б*удаљеност већа од граничне +В.</t>
    </r>
  </si>
  <si>
    <t xml:space="preserve">Све мреже ОС радног притиска  р&lt;6 бар </t>
  </si>
  <si>
    <t>У  случају када оператор система елементе структуре трошкова прикључења прибавља екстерно, тржишна цена се утврђује на основу испостављених рачуна и ситуација добављача за, по физичком обиму, највеће прибављање добара, услуга и радова у години у којој се доноси акт о висини трошкова прикључења типским прикључцима, или у години у којој је вршено последње овакво прибављање.</t>
  </si>
  <si>
    <r>
      <t>дин./</t>
    </r>
    <r>
      <rPr>
        <b/>
        <sz val="10"/>
        <color indexed="18"/>
        <rFont val="Arial Narrow"/>
        <family val="2"/>
      </rPr>
      <t>ЈМ</t>
    </r>
  </si>
  <si>
    <r>
      <t>Изабрати категорију типског прикључка, уносом одговарајућег броја:
  "</t>
    </r>
    <r>
      <rPr>
        <b/>
        <sz val="10"/>
        <color indexed="18"/>
        <rFont val="Arial Narrow"/>
        <family val="2"/>
      </rPr>
      <t>1</t>
    </r>
    <r>
      <rPr>
        <sz val="10"/>
        <color indexed="18"/>
        <rFont val="Arial Narrow"/>
        <family val="2"/>
      </rPr>
      <t>"  - за категорију Г-2,5
  "</t>
    </r>
    <r>
      <rPr>
        <b/>
        <sz val="10"/>
        <color indexed="18"/>
        <rFont val="Arial Narrow"/>
        <family val="2"/>
      </rPr>
      <t>2</t>
    </r>
    <r>
      <rPr>
        <sz val="10"/>
        <color indexed="18"/>
        <rFont val="Arial Narrow"/>
        <family val="2"/>
      </rPr>
      <t>"  - за категорију Г-4
  "</t>
    </r>
    <r>
      <rPr>
        <b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"  - за категорију Г-6</t>
    </r>
  </si>
  <si>
    <r>
      <t>Прикључак се гради:
  "</t>
    </r>
    <r>
      <rPr>
        <b/>
        <sz val="10"/>
        <color indexed="18"/>
        <rFont val="Arial Narrow"/>
        <family val="2"/>
      </rPr>
      <t>1</t>
    </r>
    <r>
      <rPr>
        <sz val="10"/>
        <color indexed="18"/>
        <rFont val="Arial Narrow"/>
        <family val="2"/>
      </rPr>
      <t>" - заједно са изградњом мреже, пре првог пуштања гаса у мрежу
  "</t>
    </r>
    <r>
      <rPr>
        <b/>
        <sz val="10"/>
        <color indexed="18"/>
        <rFont val="Arial Narrow"/>
        <family val="2"/>
      </rPr>
      <t>2</t>
    </r>
    <r>
      <rPr>
        <sz val="10"/>
        <color indexed="18"/>
        <rFont val="Arial Narrow"/>
        <family val="2"/>
      </rPr>
      <t>" - накнадно, након првог пуштања гаса у мрежу</t>
    </r>
  </si>
  <si>
    <r>
      <t>ДТС се рачуна за: 
  "</t>
    </r>
    <r>
      <rPr>
        <b/>
        <sz val="10"/>
        <color indexed="18"/>
        <rFont val="Arial Narrow"/>
        <family val="2"/>
      </rPr>
      <t>0</t>
    </r>
    <r>
      <rPr>
        <sz val="10"/>
        <color indexed="18"/>
        <rFont val="Arial Narrow"/>
        <family val="2"/>
      </rPr>
      <t>" -  јединствено за све мреже енергетског субјекта
  "</t>
    </r>
    <r>
      <rPr>
        <b/>
        <sz val="10"/>
        <color indexed="18"/>
        <rFont val="Arial Narrow"/>
        <family val="2"/>
      </rPr>
      <t>М</t>
    </r>
    <r>
      <rPr>
        <sz val="10"/>
        <color indexed="18"/>
        <rFont val="Arial Narrow"/>
        <family val="2"/>
      </rPr>
      <t>" - за сваку мрежу ОС - унети редни број одговарајуће мреже</t>
    </r>
  </si>
  <si>
    <r>
      <t>Напомена</t>
    </r>
    <r>
      <rPr>
        <sz val="10"/>
        <color indexed="18"/>
        <rFont val="Arial Narrow"/>
        <family val="2"/>
      </rPr>
      <t xml:space="preserve">:  умањења се уносе са знаком "-" </t>
    </r>
  </si>
  <si>
    <r>
      <t>Максимални капацитет  (m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 xml:space="preserve"> / h)</t>
    </r>
  </si>
  <si>
    <t>видети тачку IV.1.1.1.1. Методологије</t>
  </si>
  <si>
    <r>
      <t xml:space="preserve"> -   за називе уређаја и трошкове (у табелама у загради) скраћенице су исте као у тексту Методологије</t>
    </r>
  </si>
  <si>
    <t>IV.1.2.2.1. (умањење се уноси са предзнаком -)</t>
  </si>
  <si>
    <t>IV.1.2.2.2. (умањење се уноси са предзнаком -)</t>
  </si>
  <si>
    <t>IV.1.2.2.3. (умањење се уноси са предзнаком -)</t>
  </si>
  <si>
    <t xml:space="preserve">IV.1.2.2.4. </t>
  </si>
  <si>
    <t>IV.1.2.2.5.</t>
  </si>
  <si>
    <t xml:space="preserve">IV.1.2.2.6. </t>
  </si>
  <si>
    <t xml:space="preserve">IV.1.2.2.7. </t>
  </si>
  <si>
    <t xml:space="preserve">IV.1.2.2.8. </t>
  </si>
  <si>
    <t>грађевинска дозвола или др. акт надлежног органа када се она не издаје, употребна дозвола</t>
  </si>
  <si>
    <t xml:space="preserve">IV.1.2.2.1. </t>
  </si>
  <si>
    <t xml:space="preserve">IV.1.2.2.2 </t>
  </si>
  <si>
    <t xml:space="preserve">IV.1.2.2.3 </t>
  </si>
  <si>
    <t>IV.1.2.2.4.</t>
  </si>
  <si>
    <t xml:space="preserve">IV.1.2.2.7 </t>
  </si>
  <si>
    <t xml:space="preserve">IV.1.2.2.8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</si>
</sst>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General_)"/>
    <numFmt numFmtId="177" formatCode="0.0"/>
    <numFmt numFmtId="178" formatCode="#,##0.0"/>
    <numFmt numFmtId="179" formatCode="0_)"/>
    <numFmt numFmtId="180" formatCode="0.0%"/>
    <numFmt numFmtId="181" formatCode="#,##0.00;[Red]#,##0.00"/>
    <numFmt numFmtId="182" formatCode="#,##0.000"/>
    <numFmt numFmtId="183" formatCode="#,##0;[Red]#,##0"/>
    <numFmt numFmtId="184" formatCode="0.000"/>
    <numFmt numFmtId="185" formatCode="#,##0\ [$€-1];[Red]\-#,##0\ [$€-1]"/>
    <numFmt numFmtId="186" formatCode="0.0000"/>
    <numFmt numFmtId="187" formatCode="dd\.mm\.yyyy"/>
    <numFmt numFmtId="188" formatCode="0.00000"/>
    <numFmt numFmtId="189" formatCode="#,##0.000;[Red]#,##0.000"/>
    <numFmt numFmtId="190" formatCode="#,##0.0000;[Red]#,##0.0000"/>
    <numFmt numFmtId="191" formatCode="0.000000"/>
    <numFmt numFmtId="192" formatCode="0.0000000"/>
    <numFmt numFmtId="193" formatCode="0.00000000"/>
    <numFmt numFmtId="194" formatCode="[$-409]d\-mmm\-yy;@"/>
    <numFmt numFmtId="195" formatCode="[$-409]dddd\,\ mmmm\ dd\,\ yyyy"/>
    <numFmt numFmtId="196" formatCode="0.000000000"/>
    <numFmt numFmtId="197" formatCode="0.0000000000"/>
  </numFmts>
  <fonts count="80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 Narrow"/>
      <family val="2"/>
    </font>
    <font>
      <i/>
      <sz val="10"/>
      <color indexed="18"/>
      <name val="Arial Narrow"/>
      <family val="2"/>
    </font>
    <font>
      <sz val="10"/>
      <name val="Arial Narrow"/>
      <family val="2"/>
    </font>
    <font>
      <sz val="10"/>
      <color indexed="62"/>
      <name val="Arial Narrow"/>
      <family val="2"/>
    </font>
    <font>
      <b/>
      <sz val="10"/>
      <color indexed="62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8"/>
      <name val="Arial Narrow"/>
      <family val="2"/>
    </font>
    <font>
      <i/>
      <sz val="10"/>
      <color indexed="62"/>
      <name val="Arial Narrow"/>
      <family val="2"/>
    </font>
    <font>
      <sz val="8"/>
      <name val="Tahoma"/>
      <family val="2"/>
    </font>
    <font>
      <b/>
      <sz val="11"/>
      <color indexed="62"/>
      <name val="Arial Narrow"/>
      <family val="2"/>
    </font>
    <font>
      <b/>
      <sz val="14"/>
      <color indexed="62"/>
      <name val="Arial Narrow"/>
      <family val="2"/>
    </font>
    <font>
      <b/>
      <sz val="11"/>
      <color indexed="18"/>
      <name val="Arial Narrow"/>
      <family val="2"/>
    </font>
    <font>
      <b/>
      <sz val="12"/>
      <color indexed="18"/>
      <name val="Arial Narrow"/>
      <family val="2"/>
    </font>
    <font>
      <b/>
      <i/>
      <u val="single"/>
      <sz val="18"/>
      <color indexed="20"/>
      <name val="Arial Narrow"/>
      <family val="2"/>
    </font>
    <font>
      <sz val="10"/>
      <name val="Tahoma"/>
      <family val="2"/>
    </font>
    <font>
      <sz val="11"/>
      <color indexed="18"/>
      <name val="Arial Narrow"/>
      <family val="2"/>
    </font>
    <font>
      <sz val="12"/>
      <color indexed="18"/>
      <name val="Arial Narrow"/>
      <family val="2"/>
    </font>
    <font>
      <b/>
      <sz val="12"/>
      <color indexed="62"/>
      <name val="Arial Narrow"/>
      <family val="2"/>
    </font>
    <font>
      <b/>
      <vertAlign val="subscript"/>
      <sz val="10"/>
      <color indexed="62"/>
      <name val="Arial Narrow"/>
      <family val="2"/>
    </font>
    <font>
      <strike/>
      <sz val="10"/>
      <color indexed="18"/>
      <name val="Arial Narrow"/>
      <family val="2"/>
    </font>
    <font>
      <vertAlign val="superscript"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 Narrow"/>
      <family val="2"/>
    </font>
    <font>
      <b/>
      <sz val="18"/>
      <color indexed="18"/>
      <name val="Arial Narrow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99"/>
      <name val="Arial Narrow"/>
      <family val="2"/>
    </font>
    <font>
      <b/>
      <sz val="10"/>
      <color rgb="FF333399"/>
      <name val="Arial Narrow"/>
      <family val="2"/>
    </font>
    <font>
      <sz val="8"/>
      <color rgb="FF333399"/>
      <name val="Arial Narrow"/>
      <family val="2"/>
    </font>
    <font>
      <sz val="10"/>
      <color rgb="FF000080"/>
      <name val="Arial Narrow"/>
      <family val="2"/>
    </font>
    <font>
      <sz val="10"/>
      <color rgb="FFFF0000"/>
      <name val="Arial Narrow"/>
      <family val="2"/>
    </font>
    <font>
      <sz val="10"/>
      <color rgb="FF00007E"/>
      <name val="Arial Narrow"/>
      <family val="2"/>
    </font>
    <font>
      <sz val="10"/>
      <color rgb="FF00008E"/>
      <name val="Arial Narrow"/>
      <family val="2"/>
    </font>
    <font>
      <b/>
      <sz val="18"/>
      <color rgb="FF00008E"/>
      <name val="Arial Narrow"/>
      <family val="2"/>
    </font>
    <font>
      <b/>
      <sz val="11"/>
      <color rgb="FF00008E"/>
      <name val="Arial Narrow"/>
      <family val="2"/>
    </font>
    <font>
      <b/>
      <sz val="10"/>
      <color rgb="FF00008E"/>
      <name val="Arial Narrow"/>
      <family val="2"/>
    </font>
    <font>
      <i/>
      <sz val="10"/>
      <color rgb="FF00008E"/>
      <name val="Arial Narrow"/>
      <family val="2"/>
    </font>
    <font>
      <sz val="11"/>
      <color rgb="FF00008E"/>
      <name val="Arial Narrow"/>
      <family val="2"/>
    </font>
    <font>
      <b/>
      <sz val="10"/>
      <color rgb="FFFF0000"/>
      <name val="Arial Narrow"/>
      <family val="2"/>
    </font>
    <font>
      <sz val="12"/>
      <color rgb="FF00008E"/>
      <name val="Arial Narrow"/>
      <family val="2"/>
    </font>
    <font>
      <b/>
      <sz val="12"/>
      <color rgb="FFFF0000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double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 style="hair"/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double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hair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 style="thin"/>
    </border>
    <border>
      <left style="hair"/>
      <right style="thin"/>
      <top style="hair"/>
      <bottom style="double"/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 style="thin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179" fontId="2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44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/>
      <protection/>
    </xf>
    <xf numFmtId="0" fontId="16" fillId="34" borderId="11" xfId="0" applyFont="1" applyFill="1" applyBorder="1" applyAlignment="1" applyProtection="1">
      <alignment horizontal="center" vertical="center"/>
      <protection locked="0"/>
    </xf>
    <xf numFmtId="0" fontId="16" fillId="34" borderId="12" xfId="0" applyFont="1" applyFill="1" applyBorder="1" applyAlignment="1" applyProtection="1">
      <alignment horizontal="center" vertical="center"/>
      <protection locked="0"/>
    </xf>
    <xf numFmtId="0" fontId="16" fillId="34" borderId="13" xfId="0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Border="1" applyAlignment="1" applyProtection="1">
      <alignment/>
      <protection/>
    </xf>
    <xf numFmtId="1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 indent="1"/>
      <protection/>
    </xf>
    <xf numFmtId="49" fontId="12" fillId="33" borderId="0" xfId="0" applyNumberFormat="1" applyFont="1" applyFill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3" fontId="8" fillId="0" borderId="23" xfId="0" applyNumberFormat="1" applyFont="1" applyFill="1" applyBorder="1" applyAlignment="1" applyProtection="1">
      <alignment horizontal="center" vertical="center" wrapText="1"/>
      <protection/>
    </xf>
    <xf numFmtId="4" fontId="8" fillId="0" borderId="16" xfId="0" applyNumberFormat="1" applyFont="1" applyFill="1" applyBorder="1" applyAlignment="1" applyProtection="1">
      <alignment horizontal="center" vertical="center" wrapText="1"/>
      <protection/>
    </xf>
    <xf numFmtId="1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3" fontId="8" fillId="0" borderId="0" xfId="0" applyNumberFormat="1" applyFont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left" vertical="center"/>
      <protection locked="0"/>
    </xf>
    <xf numFmtId="9" fontId="8" fillId="0" borderId="0" xfId="0" applyNumberFormat="1" applyFont="1" applyAlignment="1" applyProtection="1">
      <alignment/>
      <protection/>
    </xf>
    <xf numFmtId="0" fontId="12" fillId="34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49" fontId="9" fillId="0" borderId="25" xfId="0" applyNumberFormat="1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justify" vertical="justify"/>
      <protection/>
    </xf>
    <xf numFmtId="0" fontId="8" fillId="0" borderId="20" xfId="0" applyFont="1" applyBorder="1" applyAlignment="1" applyProtection="1">
      <alignment horizontal="justify" vertical="justify" wrapText="1"/>
      <protection/>
    </xf>
    <xf numFmtId="3" fontId="8" fillId="0" borderId="23" xfId="0" applyNumberFormat="1" applyFont="1" applyFill="1" applyBorder="1" applyAlignment="1" applyProtection="1">
      <alignment horizontal="justify" vertical="justify" wrapText="1"/>
      <protection/>
    </xf>
    <xf numFmtId="1" fontId="8" fillId="0" borderId="26" xfId="0" applyNumberFormat="1" applyFont="1" applyFill="1" applyBorder="1" applyAlignment="1" applyProtection="1">
      <alignment horizontal="justify" vertical="justify" wrapText="1"/>
      <protection/>
    </xf>
    <xf numFmtId="0" fontId="8" fillId="0" borderId="0" xfId="0" applyFont="1" applyFill="1" applyBorder="1" applyAlignment="1" applyProtection="1">
      <alignment horizontal="justify" vertical="justify"/>
      <protection/>
    </xf>
    <xf numFmtId="0" fontId="8" fillId="0" borderId="0" xfId="0" applyFont="1" applyAlignment="1" applyProtection="1">
      <alignment horizontal="justify" vertical="justify"/>
      <protection/>
    </xf>
    <xf numFmtId="1" fontId="8" fillId="0" borderId="27" xfId="0" applyNumberFormat="1" applyFont="1" applyFill="1" applyBorder="1" applyAlignment="1" applyProtection="1">
      <alignment vertical="center" wrapText="1"/>
      <protection/>
    </xf>
    <xf numFmtId="1" fontId="8" fillId="0" borderId="28" xfId="0" applyNumberFormat="1" applyFont="1" applyFill="1" applyBorder="1" applyAlignment="1" applyProtection="1">
      <alignment vertical="center" wrapText="1"/>
      <protection/>
    </xf>
    <xf numFmtId="0" fontId="64" fillId="0" borderId="0" xfId="0" applyFont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194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9" fillId="0" borderId="30" xfId="0" applyNumberFormat="1" applyFont="1" applyBorder="1" applyAlignment="1" applyProtection="1">
      <alignment horizontal="center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1" fontId="8" fillId="0" borderId="32" xfId="0" applyNumberFormat="1" applyFont="1" applyFill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center" wrapText="1"/>
      <protection/>
    </xf>
    <xf numFmtId="0" fontId="65" fillId="0" borderId="33" xfId="0" applyFont="1" applyBorder="1" applyAlignment="1" applyProtection="1">
      <alignment horizontal="left" vertical="center" wrapText="1"/>
      <protection/>
    </xf>
    <xf numFmtId="49" fontId="65" fillId="0" borderId="34" xfId="0" applyNumberFormat="1" applyFont="1" applyBorder="1" applyAlignment="1" applyProtection="1">
      <alignment horizontal="center" vertical="center" wrapText="1"/>
      <protection/>
    </xf>
    <xf numFmtId="0" fontId="66" fillId="0" borderId="35" xfId="0" applyFont="1" applyBorder="1" applyAlignment="1" applyProtection="1">
      <alignment vertical="center" wrapText="1"/>
      <protection/>
    </xf>
    <xf numFmtId="0" fontId="67" fillId="33" borderId="0" xfId="0" applyFont="1" applyFill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left" vertical="center" inden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9" fillId="33" borderId="0" xfId="0" applyFont="1" applyFill="1" applyBorder="1" applyAlignment="1" applyProtection="1">
      <alignment vertical="center"/>
      <protection/>
    </xf>
    <xf numFmtId="0" fontId="70" fillId="33" borderId="0" xfId="0" applyFont="1" applyFill="1" applyBorder="1" applyAlignment="1" applyProtection="1">
      <alignment vertical="center"/>
      <protection/>
    </xf>
    <xf numFmtId="0" fontId="71" fillId="33" borderId="0" xfId="0" applyFont="1" applyFill="1" applyBorder="1" applyAlignment="1" applyProtection="1">
      <alignment horizontal="center" vertical="center"/>
      <protection/>
    </xf>
    <xf numFmtId="0" fontId="72" fillId="35" borderId="0" xfId="0" applyFont="1" applyFill="1" applyBorder="1" applyAlignment="1" applyProtection="1">
      <alignment vertical="center"/>
      <protection/>
    </xf>
    <xf numFmtId="0" fontId="70" fillId="35" borderId="0" xfId="0" applyFont="1" applyFill="1" applyBorder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0" fillId="33" borderId="0" xfId="0" applyFont="1" applyFill="1" applyAlignment="1" applyProtection="1">
      <alignment horizontal="left" vertical="center"/>
      <protection/>
    </xf>
    <xf numFmtId="0" fontId="70" fillId="0" borderId="0" xfId="0" applyFont="1" applyFill="1" applyAlignment="1" applyProtection="1">
      <alignment/>
      <protection/>
    </xf>
    <xf numFmtId="0" fontId="70" fillId="33" borderId="0" xfId="0" applyFont="1" applyFill="1" applyAlignment="1" applyProtection="1">
      <alignment vertical="center"/>
      <protection/>
    </xf>
    <xf numFmtId="0" fontId="70" fillId="0" borderId="36" xfId="0" applyFont="1" applyFill="1" applyBorder="1" applyAlignment="1">
      <alignment horizontal="left" vertical="center" wrapText="1"/>
    </xf>
    <xf numFmtId="0" fontId="70" fillId="0" borderId="24" xfId="0" applyFont="1" applyFill="1" applyBorder="1" applyAlignment="1">
      <alignment horizontal="left" vertical="center" wrapText="1" indent="1"/>
    </xf>
    <xf numFmtId="0" fontId="73" fillId="0" borderId="37" xfId="0" applyFont="1" applyBorder="1" applyAlignment="1">
      <alignment horizontal="center" vertical="center" wrapText="1"/>
    </xf>
    <xf numFmtId="4" fontId="73" fillId="0" borderId="38" xfId="0" applyNumberFormat="1" applyFont="1" applyFill="1" applyBorder="1" applyAlignment="1">
      <alignment horizontal="right" vertical="center"/>
    </xf>
    <xf numFmtId="0" fontId="70" fillId="0" borderId="39" xfId="0" applyFont="1" applyFill="1" applyBorder="1" applyAlignment="1">
      <alignment horizontal="center" vertical="center" wrapText="1"/>
    </xf>
    <xf numFmtId="49" fontId="70" fillId="0" borderId="40" xfId="0" applyNumberFormat="1" applyFont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/>
    </xf>
    <xf numFmtId="0" fontId="70" fillId="34" borderId="36" xfId="0" applyFont="1" applyFill="1" applyBorder="1" applyAlignment="1" applyProtection="1">
      <alignment horizontal="center" vertical="center"/>
      <protection locked="0"/>
    </xf>
    <xf numFmtId="177" fontId="70" fillId="0" borderId="36" xfId="0" applyNumberFormat="1" applyFont="1" applyFill="1" applyBorder="1" applyAlignment="1">
      <alignment horizontal="center" vertical="center"/>
    </xf>
    <xf numFmtId="4" fontId="70" fillId="34" borderId="36" xfId="0" applyNumberFormat="1" applyFont="1" applyFill="1" applyBorder="1" applyAlignment="1" applyProtection="1">
      <alignment vertical="center"/>
      <protection locked="0"/>
    </xf>
    <xf numFmtId="4" fontId="70" fillId="0" borderId="36" xfId="0" applyNumberFormat="1" applyFont="1" applyFill="1" applyBorder="1" applyAlignment="1">
      <alignment vertical="center"/>
    </xf>
    <xf numFmtId="4" fontId="70" fillId="0" borderId="41" xfId="0" applyNumberFormat="1" applyFont="1" applyFill="1" applyBorder="1" applyAlignment="1">
      <alignment vertical="center"/>
    </xf>
    <xf numFmtId="4" fontId="70" fillId="0" borderId="16" xfId="0" applyNumberFormat="1" applyFont="1" applyBorder="1" applyAlignment="1">
      <alignment vertical="center"/>
    </xf>
    <xf numFmtId="49" fontId="70" fillId="0" borderId="42" xfId="0" applyNumberFormat="1" applyFont="1" applyBorder="1" applyAlignment="1">
      <alignment horizontal="center" vertical="center" wrapText="1"/>
    </xf>
    <xf numFmtId="0" fontId="70" fillId="0" borderId="43" xfId="0" applyFont="1" applyBorder="1" applyAlignment="1">
      <alignment horizontal="center" vertical="center"/>
    </xf>
    <xf numFmtId="0" fontId="70" fillId="0" borderId="44" xfId="0" applyFont="1" applyFill="1" applyBorder="1" applyAlignment="1">
      <alignment vertical="center"/>
    </xf>
    <xf numFmtId="0" fontId="70" fillId="0" borderId="45" xfId="0" applyFont="1" applyFill="1" applyBorder="1" applyAlignment="1">
      <alignment vertical="center"/>
    </xf>
    <xf numFmtId="0" fontId="70" fillId="0" borderId="46" xfId="0" applyFont="1" applyFill="1" applyBorder="1" applyAlignment="1">
      <alignment vertical="center"/>
    </xf>
    <xf numFmtId="4" fontId="70" fillId="34" borderId="43" xfId="0" applyNumberFormat="1" applyFont="1" applyFill="1" applyBorder="1" applyAlignment="1" applyProtection="1">
      <alignment vertical="center"/>
      <protection locked="0"/>
    </xf>
    <xf numFmtId="4" fontId="70" fillId="0" borderId="44" xfId="0" applyNumberFormat="1" applyFont="1" applyFill="1" applyBorder="1" applyAlignment="1">
      <alignment vertical="center"/>
    </xf>
    <xf numFmtId="4" fontId="70" fillId="0" borderId="47" xfId="0" applyNumberFormat="1" applyFont="1" applyBorder="1" applyAlignment="1">
      <alignment vertical="center"/>
    </xf>
    <xf numFmtId="0" fontId="70" fillId="0" borderId="32" xfId="0" applyFont="1" applyFill="1" applyBorder="1" applyAlignment="1">
      <alignment horizontal="left" vertical="center" wrapText="1" indent="1"/>
    </xf>
    <xf numFmtId="0" fontId="70" fillId="0" borderId="48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70" fillId="0" borderId="50" xfId="0" applyFont="1" applyBorder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Border="1" applyAlignment="1">
      <alignment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/>
    </xf>
    <xf numFmtId="0" fontId="70" fillId="33" borderId="0" xfId="0" applyFont="1" applyFill="1" applyBorder="1" applyAlignment="1">
      <alignment horizontal="right" vertical="center"/>
    </xf>
    <xf numFmtId="0" fontId="73" fillId="33" borderId="0" xfId="0" applyFont="1" applyFill="1" applyBorder="1" applyAlignment="1">
      <alignment horizontal="right" vertical="center"/>
    </xf>
    <xf numFmtId="0" fontId="70" fillId="33" borderId="0" xfId="0" applyFont="1" applyFill="1" applyBorder="1" applyAlignment="1">
      <alignment horizontal="left" vertical="center"/>
    </xf>
    <xf numFmtId="0" fontId="70" fillId="0" borderId="51" xfId="0" applyFont="1" applyBorder="1" applyAlignment="1">
      <alignment horizontal="center" vertical="center" wrapText="1"/>
    </xf>
    <xf numFmtId="0" fontId="70" fillId="0" borderId="52" xfId="0" applyFont="1" applyFill="1" applyBorder="1" applyAlignment="1">
      <alignment horizontal="center" vertical="center" wrapText="1"/>
    </xf>
    <xf numFmtId="1" fontId="70" fillId="0" borderId="53" xfId="0" applyNumberFormat="1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177" fontId="73" fillId="0" borderId="54" xfId="0" applyNumberFormat="1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left" vertical="center" wrapText="1" indent="1"/>
    </xf>
    <xf numFmtId="0" fontId="70" fillId="0" borderId="40" xfId="0" applyFont="1" applyBorder="1" applyAlignment="1">
      <alignment horizontal="center" vertical="center" wrapText="1"/>
    </xf>
    <xf numFmtId="177" fontId="70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55" xfId="0" applyFont="1" applyBorder="1" applyAlignment="1">
      <alignment horizontal="center" vertical="center" wrapText="1"/>
    </xf>
    <xf numFmtId="177" fontId="73" fillId="0" borderId="56" xfId="0" applyNumberFormat="1" applyFont="1" applyFill="1" applyBorder="1" applyAlignment="1">
      <alignment horizontal="center" vertical="center" wrapText="1"/>
    </xf>
    <xf numFmtId="0" fontId="70" fillId="0" borderId="57" xfId="0" applyFont="1" applyFill="1" applyBorder="1" applyAlignment="1">
      <alignment horizontal="left" vertical="center" wrapText="1" indent="1"/>
    </xf>
    <xf numFmtId="0" fontId="73" fillId="0" borderId="58" xfId="0" applyFont="1" applyBorder="1" applyAlignment="1">
      <alignment horizontal="center" vertical="center" wrapText="1"/>
    </xf>
    <xf numFmtId="177" fontId="73" fillId="0" borderId="59" xfId="0" applyNumberFormat="1" applyFont="1" applyFill="1" applyBorder="1" applyAlignment="1">
      <alignment horizontal="center" vertical="center" wrapText="1"/>
    </xf>
    <xf numFmtId="0" fontId="70" fillId="0" borderId="60" xfId="0" applyFont="1" applyFill="1" applyBorder="1" applyAlignment="1">
      <alignment horizontal="left" vertical="center" wrapText="1" indent="1"/>
    </xf>
    <xf numFmtId="0" fontId="70" fillId="0" borderId="42" xfId="0" applyFont="1" applyBorder="1" applyAlignment="1">
      <alignment horizontal="center" vertical="center" wrapText="1"/>
    </xf>
    <xf numFmtId="177" fontId="70" fillId="0" borderId="44" xfId="0" applyNumberFormat="1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left" vertical="center" wrapText="1"/>
    </xf>
    <xf numFmtId="0" fontId="70" fillId="0" borderId="43" xfId="0" applyFont="1" applyBorder="1" applyAlignment="1">
      <alignment horizontal="left" vertical="center" wrapText="1"/>
    </xf>
    <xf numFmtId="178" fontId="64" fillId="34" borderId="61" xfId="0" applyNumberFormat="1" applyFont="1" applyFill="1" applyBorder="1" applyAlignment="1" applyProtection="1">
      <alignment horizontal="left" indent="1"/>
      <protection locked="0"/>
    </xf>
    <xf numFmtId="3" fontId="64" fillId="34" borderId="62" xfId="0" applyNumberFormat="1" applyFont="1" applyFill="1" applyBorder="1" applyAlignment="1" applyProtection="1">
      <alignment horizontal="center"/>
      <protection locked="0"/>
    </xf>
    <xf numFmtId="3" fontId="64" fillId="34" borderId="63" xfId="0" applyNumberFormat="1" applyFont="1" applyFill="1" applyBorder="1" applyAlignment="1" applyProtection="1">
      <alignment/>
      <protection locked="0"/>
    </xf>
    <xf numFmtId="3" fontId="64" fillId="34" borderId="63" xfId="0" applyNumberFormat="1" applyFont="1" applyFill="1" applyBorder="1" applyAlignment="1" applyProtection="1">
      <alignment horizontal="center"/>
      <protection locked="0"/>
    </xf>
    <xf numFmtId="3" fontId="64" fillId="34" borderId="59" xfId="0" applyNumberFormat="1" applyFont="1" applyFill="1" applyBorder="1" applyAlignment="1" applyProtection="1">
      <alignment/>
      <protection locked="0"/>
    </xf>
    <xf numFmtId="3" fontId="64" fillId="34" borderId="50" xfId="0" applyNumberFormat="1" applyFont="1" applyFill="1" applyBorder="1" applyAlignment="1" applyProtection="1">
      <alignment horizontal="center"/>
      <protection locked="0"/>
    </xf>
    <xf numFmtId="178" fontId="64" fillId="34" borderId="16" xfId="0" applyNumberFormat="1" applyFont="1" applyFill="1" applyBorder="1" applyAlignment="1" applyProtection="1">
      <alignment horizontal="left" indent="1"/>
      <protection locked="0"/>
    </xf>
    <xf numFmtId="3" fontId="64" fillId="34" borderId="64" xfId="0" applyNumberFormat="1" applyFont="1" applyFill="1" applyBorder="1" applyAlignment="1" applyProtection="1">
      <alignment horizontal="center"/>
      <protection locked="0"/>
    </xf>
    <xf numFmtId="3" fontId="64" fillId="34" borderId="65" xfId="0" applyNumberFormat="1" applyFont="1" applyFill="1" applyBorder="1" applyAlignment="1" applyProtection="1">
      <alignment/>
      <protection locked="0"/>
    </xf>
    <xf numFmtId="3" fontId="64" fillId="34" borderId="65" xfId="0" applyNumberFormat="1" applyFont="1" applyFill="1" applyBorder="1" applyAlignment="1" applyProtection="1">
      <alignment horizontal="center"/>
      <protection locked="0"/>
    </xf>
    <xf numFmtId="3" fontId="64" fillId="34" borderId="41" xfId="0" applyNumberFormat="1" applyFont="1" applyFill="1" applyBorder="1" applyAlignment="1" applyProtection="1">
      <alignment/>
      <protection locked="0"/>
    </xf>
    <xf numFmtId="3" fontId="64" fillId="34" borderId="36" xfId="0" applyNumberFormat="1" applyFont="1" applyFill="1" applyBorder="1" applyAlignment="1" applyProtection="1">
      <alignment horizontal="center"/>
      <protection locked="0"/>
    </xf>
    <xf numFmtId="0" fontId="70" fillId="34" borderId="0" xfId="0" applyFont="1" applyFill="1" applyAlignment="1" applyProtection="1">
      <alignment horizontal="center" vertical="top"/>
      <protection/>
    </xf>
    <xf numFmtId="0" fontId="70" fillId="33" borderId="0" xfId="0" applyFont="1" applyFill="1" applyAlignment="1" applyProtection="1">
      <alignment horizontal="center" vertical="top"/>
      <protection/>
    </xf>
    <xf numFmtId="0" fontId="70" fillId="0" borderId="0" xfId="0" applyFont="1" applyFill="1" applyAlignment="1" applyProtection="1">
      <alignment horizontal="center" vertical="top" wrapText="1"/>
      <protection/>
    </xf>
    <xf numFmtId="0" fontId="70" fillId="33" borderId="0" xfId="0" applyFont="1" applyFill="1" applyAlignment="1" applyProtection="1">
      <alignment horizontal="center" vertical="top" wrapText="1"/>
      <protection/>
    </xf>
    <xf numFmtId="0" fontId="70" fillId="0" borderId="0" xfId="0" applyFont="1" applyFill="1" applyAlignment="1" applyProtection="1">
      <alignment horizontal="center" vertical="top"/>
      <protection/>
    </xf>
    <xf numFmtId="0" fontId="70" fillId="0" borderId="36" xfId="0" applyFont="1" applyFill="1" applyBorder="1" applyAlignment="1">
      <alignment horizontal="center" vertical="center" wrapText="1"/>
    </xf>
    <xf numFmtId="181" fontId="70" fillId="0" borderId="41" xfId="0" applyNumberFormat="1" applyFont="1" applyFill="1" applyBorder="1" applyAlignment="1">
      <alignment horizontal="center" vertical="center" wrapText="1"/>
    </xf>
    <xf numFmtId="0" fontId="70" fillId="0" borderId="65" xfId="0" applyFont="1" applyBorder="1" applyAlignment="1">
      <alignment horizontal="center" vertical="center" wrapText="1"/>
    </xf>
    <xf numFmtId="181" fontId="70" fillId="0" borderId="41" xfId="0" applyNumberFormat="1" applyFont="1" applyBorder="1" applyAlignment="1">
      <alignment horizontal="center" vertical="center" wrapText="1"/>
    </xf>
    <xf numFmtId="0" fontId="70" fillId="0" borderId="66" xfId="0" applyFont="1" applyBorder="1" applyAlignment="1">
      <alignment horizontal="center" vertical="center"/>
    </xf>
    <xf numFmtId="0" fontId="70" fillId="0" borderId="49" xfId="0" applyFont="1" applyFill="1" applyBorder="1" applyAlignment="1">
      <alignment horizontal="center" vertical="center"/>
    </xf>
    <xf numFmtId="0" fontId="70" fillId="0" borderId="56" xfId="0" applyFont="1" applyFill="1" applyBorder="1" applyAlignment="1">
      <alignment horizontal="center" vertical="center"/>
    </xf>
    <xf numFmtId="0" fontId="70" fillId="0" borderId="67" xfId="0" applyFont="1" applyFill="1" applyBorder="1" applyAlignment="1">
      <alignment horizontal="center" vertical="center"/>
    </xf>
    <xf numFmtId="181" fontId="70" fillId="0" borderId="56" xfId="0" applyNumberFormat="1" applyFont="1" applyBorder="1" applyAlignment="1">
      <alignment horizontal="center" vertical="center"/>
    </xf>
    <xf numFmtId="181" fontId="70" fillId="0" borderId="18" xfId="0" applyNumberFormat="1" applyFont="1" applyBorder="1" applyAlignment="1">
      <alignment horizontal="center" vertical="center"/>
    </xf>
    <xf numFmtId="0" fontId="73" fillId="34" borderId="41" xfId="0" applyFont="1" applyFill="1" applyBorder="1" applyAlignment="1" applyProtection="1">
      <alignment horizontal="center" vertical="center"/>
      <protection locked="0"/>
    </xf>
    <xf numFmtId="3" fontId="70" fillId="34" borderId="41" xfId="0" applyNumberFormat="1" applyFont="1" applyFill="1" applyBorder="1" applyAlignment="1" applyProtection="1">
      <alignment horizontal="center" vertical="center"/>
      <protection locked="0"/>
    </xf>
    <xf numFmtId="4" fontId="70" fillId="34" borderId="65" xfId="0" applyNumberFormat="1" applyFont="1" applyFill="1" applyBorder="1" applyAlignment="1" applyProtection="1">
      <alignment vertical="center"/>
      <protection locked="0"/>
    </xf>
    <xf numFmtId="0" fontId="70" fillId="34" borderId="41" xfId="0" applyFont="1" applyFill="1" applyBorder="1" applyAlignment="1" applyProtection="1">
      <alignment vertical="center"/>
      <protection locked="0"/>
    </xf>
    <xf numFmtId="1" fontId="70" fillId="34" borderId="41" xfId="0" applyNumberFormat="1" applyFont="1" applyFill="1" applyBorder="1" applyAlignment="1" applyProtection="1">
      <alignment horizontal="center" vertical="center"/>
      <protection locked="0"/>
    </xf>
    <xf numFmtId="4" fontId="70" fillId="34" borderId="41" xfId="0" applyNumberFormat="1" applyFont="1" applyFill="1" applyBorder="1" applyAlignment="1" applyProtection="1">
      <alignment horizontal="center" vertical="center"/>
      <protection locked="0"/>
    </xf>
    <xf numFmtId="4" fontId="70" fillId="34" borderId="65" xfId="0" applyNumberFormat="1" applyFont="1" applyFill="1" applyBorder="1" applyAlignment="1" applyProtection="1">
      <alignment horizontal="right" vertical="center"/>
      <protection locked="0"/>
    </xf>
    <xf numFmtId="182" fontId="70" fillId="34" borderId="41" xfId="0" applyNumberFormat="1" applyFont="1" applyFill="1" applyBorder="1" applyAlignment="1" applyProtection="1">
      <alignment horizontal="center" vertical="center"/>
      <protection locked="0"/>
    </xf>
    <xf numFmtId="0" fontId="70" fillId="34" borderId="65" xfId="0" applyFont="1" applyFill="1" applyBorder="1" applyAlignment="1" applyProtection="1">
      <alignment vertical="center"/>
      <protection locked="0"/>
    </xf>
    <xf numFmtId="0" fontId="70" fillId="34" borderId="67" xfId="0" applyFont="1" applyFill="1" applyBorder="1" applyAlignment="1" applyProtection="1">
      <alignment vertical="center"/>
      <protection locked="0"/>
    </xf>
    <xf numFmtId="0" fontId="70" fillId="34" borderId="56" xfId="0" applyFont="1" applyFill="1" applyBorder="1" applyAlignment="1" applyProtection="1">
      <alignment vertical="center"/>
      <protection locked="0"/>
    </xf>
    <xf numFmtId="4" fontId="70" fillId="34" borderId="56" xfId="0" applyNumberFormat="1" applyFont="1" applyFill="1" applyBorder="1" applyAlignment="1" applyProtection="1">
      <alignment horizontal="center" vertical="center"/>
      <protection locked="0"/>
    </xf>
    <xf numFmtId="4" fontId="70" fillId="34" borderId="67" xfId="0" applyNumberFormat="1" applyFont="1" applyFill="1" applyBorder="1" applyAlignment="1" applyProtection="1">
      <alignment vertical="center"/>
      <protection locked="0"/>
    </xf>
    <xf numFmtId="0" fontId="70" fillId="34" borderId="41" xfId="0" applyFont="1" applyFill="1" applyBorder="1" applyAlignment="1" applyProtection="1">
      <alignment horizontal="center" vertical="center"/>
      <protection locked="0"/>
    </xf>
    <xf numFmtId="2" fontId="70" fillId="34" borderId="65" xfId="0" applyNumberFormat="1" applyFont="1" applyFill="1" applyBorder="1" applyAlignment="1" applyProtection="1">
      <alignment horizontal="right" vertical="center"/>
      <protection locked="0"/>
    </xf>
    <xf numFmtId="2" fontId="70" fillId="34" borderId="65" xfId="0" applyNumberFormat="1" applyFont="1" applyFill="1" applyBorder="1" applyAlignment="1" applyProtection="1">
      <alignment vertical="center"/>
      <protection locked="0"/>
    </xf>
    <xf numFmtId="0" fontId="70" fillId="34" borderId="68" xfId="0" applyFont="1" applyFill="1" applyBorder="1" applyAlignment="1" applyProtection="1">
      <alignment vertical="center"/>
      <protection locked="0"/>
    </xf>
    <xf numFmtId="0" fontId="70" fillId="34" borderId="44" xfId="0" applyFont="1" applyFill="1" applyBorder="1" applyAlignment="1" applyProtection="1">
      <alignment vertical="center"/>
      <protection locked="0"/>
    </xf>
    <xf numFmtId="4" fontId="70" fillId="34" borderId="44" xfId="0" applyNumberFormat="1" applyFont="1" applyFill="1" applyBorder="1" applyAlignment="1" applyProtection="1">
      <alignment horizontal="center" vertical="center"/>
      <protection locked="0"/>
    </xf>
    <xf numFmtId="4" fontId="70" fillId="34" borderId="68" xfId="0" applyNumberFormat="1" applyFont="1" applyFill="1" applyBorder="1" applyAlignment="1" applyProtection="1">
      <alignment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4" fontId="70" fillId="34" borderId="65" xfId="0" applyNumberFormat="1" applyFont="1" applyFill="1" applyBorder="1" applyAlignment="1" applyProtection="1">
      <alignment horizontal="center" vertical="center"/>
      <protection locked="0"/>
    </xf>
    <xf numFmtId="4" fontId="70" fillId="34" borderId="36" xfId="0" applyNumberFormat="1" applyFont="1" applyFill="1" applyBorder="1" applyAlignment="1" applyProtection="1">
      <alignment horizontal="right" vertical="center"/>
      <protection locked="0"/>
    </xf>
    <xf numFmtId="4" fontId="70" fillId="34" borderId="36" xfId="0" applyNumberFormat="1" applyFont="1" applyFill="1" applyBorder="1" applyAlignment="1" applyProtection="1">
      <alignment horizontal="center" vertical="center"/>
      <protection locked="0"/>
    </xf>
    <xf numFmtId="184" fontId="70" fillId="34" borderId="16" xfId="0" applyNumberFormat="1" applyFont="1" applyFill="1" applyBorder="1" applyAlignment="1" applyProtection="1">
      <alignment horizontal="center" vertical="center"/>
      <protection locked="0"/>
    </xf>
    <xf numFmtId="177" fontId="70" fillId="34" borderId="16" xfId="0" applyNumberFormat="1" applyFont="1" applyFill="1" applyBorder="1" applyAlignment="1" applyProtection="1">
      <alignment horizontal="center" vertical="center"/>
      <protection locked="0"/>
    </xf>
    <xf numFmtId="0" fontId="70" fillId="34" borderId="16" xfId="0" applyFont="1" applyFill="1" applyBorder="1" applyAlignment="1" applyProtection="1">
      <alignment vertical="center"/>
      <protection locked="0"/>
    </xf>
    <xf numFmtId="0" fontId="70" fillId="34" borderId="18" xfId="0" applyFont="1" applyFill="1" applyBorder="1" applyAlignment="1" applyProtection="1">
      <alignment vertical="center"/>
      <protection locked="0"/>
    </xf>
    <xf numFmtId="4" fontId="70" fillId="34" borderId="49" xfId="0" applyNumberFormat="1" applyFont="1" applyFill="1" applyBorder="1" applyAlignment="1" applyProtection="1">
      <alignment horizontal="center" vertical="center"/>
      <protection locked="0"/>
    </xf>
    <xf numFmtId="4" fontId="70" fillId="34" borderId="49" xfId="0" applyNumberFormat="1" applyFont="1" applyFill="1" applyBorder="1" applyAlignment="1" applyProtection="1">
      <alignment vertical="center"/>
      <protection locked="0"/>
    </xf>
    <xf numFmtId="4" fontId="70" fillId="34" borderId="67" xfId="0" applyNumberFormat="1" applyFont="1" applyFill="1" applyBorder="1" applyAlignment="1" applyProtection="1">
      <alignment horizontal="center" vertical="center"/>
      <protection locked="0"/>
    </xf>
    <xf numFmtId="0" fontId="70" fillId="34" borderId="18" xfId="0" applyFont="1" applyFill="1" applyBorder="1" applyAlignment="1" applyProtection="1">
      <alignment horizontal="center" vertical="center"/>
      <protection locked="0"/>
    </xf>
    <xf numFmtId="4" fontId="70" fillId="34" borderId="16" xfId="0" applyNumberFormat="1" applyFont="1" applyFill="1" applyBorder="1" applyAlignment="1" applyProtection="1">
      <alignment vertical="center" wrapText="1"/>
      <protection locked="0"/>
    </xf>
    <xf numFmtId="182" fontId="70" fillId="34" borderId="65" xfId="0" applyNumberFormat="1" applyFont="1" applyFill="1" applyBorder="1" applyAlignment="1" applyProtection="1">
      <alignment horizontal="center" vertical="center"/>
      <protection locked="0"/>
    </xf>
    <xf numFmtId="182" fontId="70" fillId="34" borderId="65" xfId="0" applyNumberFormat="1" applyFont="1" applyFill="1" applyBorder="1" applyAlignment="1" applyProtection="1">
      <alignment horizontal="right" vertical="center"/>
      <protection locked="0"/>
    </xf>
    <xf numFmtId="0" fontId="70" fillId="34" borderId="24" xfId="0" applyFont="1" applyFill="1" applyBorder="1" applyAlignment="1" applyProtection="1">
      <alignment horizontal="left" vertical="center" wrapText="1"/>
      <protection locked="0"/>
    </xf>
    <xf numFmtId="4" fontId="70" fillId="34" borderId="64" xfId="0" applyNumberFormat="1" applyFont="1" applyFill="1" applyBorder="1" applyAlignment="1" applyProtection="1">
      <alignment vertical="center"/>
      <protection locked="0"/>
    </xf>
    <xf numFmtId="182" fontId="70" fillId="34" borderId="65" xfId="0" applyNumberFormat="1" applyFont="1" applyFill="1" applyBorder="1" applyAlignment="1" applyProtection="1">
      <alignment vertical="center"/>
      <protection locked="0"/>
    </xf>
    <xf numFmtId="4" fontId="70" fillId="34" borderId="16" xfId="0" applyNumberFormat="1" applyFont="1" applyFill="1" applyBorder="1" applyAlignment="1" applyProtection="1">
      <alignment vertical="center"/>
      <protection locked="0"/>
    </xf>
    <xf numFmtId="4" fontId="70" fillId="34" borderId="47" xfId="0" applyNumberFormat="1" applyFont="1" applyFill="1" applyBorder="1" applyAlignment="1" applyProtection="1">
      <alignment vertical="center"/>
      <protection locked="0"/>
    </xf>
    <xf numFmtId="182" fontId="70" fillId="34" borderId="68" xfId="0" applyNumberFormat="1" applyFont="1" applyFill="1" applyBorder="1" applyAlignment="1" applyProtection="1">
      <alignment horizontal="center" vertical="center"/>
      <protection locked="0"/>
    </xf>
    <xf numFmtId="4" fontId="70" fillId="34" borderId="68" xfId="0" applyNumberFormat="1" applyFont="1" applyFill="1" applyBorder="1" applyAlignment="1" applyProtection="1">
      <alignment horizontal="center" vertical="center"/>
      <protection locked="0"/>
    </xf>
    <xf numFmtId="4" fontId="70" fillId="36" borderId="41" xfId="0" applyNumberFormat="1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Alignment="1" applyProtection="1">
      <alignment vertical="center"/>
      <protection/>
    </xf>
    <xf numFmtId="0" fontId="70" fillId="33" borderId="0" xfId="0" applyFont="1" applyFill="1" applyBorder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/>
      <protection/>
    </xf>
    <xf numFmtId="0" fontId="70" fillId="0" borderId="0" xfId="0" applyFont="1" applyAlignment="1" applyProtection="1">
      <alignment horizontal="left" vertical="center"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70" fillId="0" borderId="51" xfId="0" applyFont="1" applyBorder="1" applyAlignment="1" applyProtection="1">
      <alignment horizontal="center" wrapText="1"/>
      <protection/>
    </xf>
    <xf numFmtId="0" fontId="70" fillId="0" borderId="53" xfId="0" applyFont="1" applyBorder="1" applyAlignment="1" applyProtection="1">
      <alignment horizontal="center" vertical="center"/>
      <protection/>
    </xf>
    <xf numFmtId="0" fontId="70" fillId="0" borderId="69" xfId="0" applyFont="1" applyBorder="1" applyAlignment="1" applyProtection="1">
      <alignment horizontal="center" vertical="center"/>
      <protection/>
    </xf>
    <xf numFmtId="0" fontId="70" fillId="0" borderId="70" xfId="0" applyFont="1" applyBorder="1" applyAlignment="1" applyProtection="1">
      <alignment horizontal="center" vertical="center" wrapText="1"/>
      <protection/>
    </xf>
    <xf numFmtId="0" fontId="70" fillId="0" borderId="35" xfId="0" applyFont="1" applyBorder="1" applyAlignment="1" applyProtection="1">
      <alignment horizontal="center" vertical="center"/>
      <protection/>
    </xf>
    <xf numFmtId="0" fontId="70" fillId="0" borderId="37" xfId="0" applyFont="1" applyBorder="1" applyAlignment="1" applyProtection="1">
      <alignment horizontal="center" vertical="center" wrapText="1"/>
      <protection/>
    </xf>
    <xf numFmtId="0" fontId="70" fillId="0" borderId="38" xfId="0" applyFont="1" applyBorder="1" applyAlignment="1" applyProtection="1">
      <alignment horizontal="center" vertical="center" wrapText="1"/>
      <protection/>
    </xf>
    <xf numFmtId="194" fontId="7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39" xfId="0" applyFont="1" applyBorder="1" applyAlignment="1" applyProtection="1">
      <alignment horizontal="center" vertical="center"/>
      <protection/>
    </xf>
    <xf numFmtId="0" fontId="70" fillId="0" borderId="40" xfId="0" applyFont="1" applyBorder="1" applyAlignment="1" applyProtection="1">
      <alignment horizontal="center" vertical="center" wrapText="1"/>
      <protection/>
    </xf>
    <xf numFmtId="0" fontId="70" fillId="0" borderId="41" xfId="0" applyFont="1" applyBorder="1" applyAlignment="1" applyProtection="1">
      <alignment horizontal="left" vertical="center" indent="1"/>
      <protection/>
    </xf>
    <xf numFmtId="0" fontId="70" fillId="0" borderId="12" xfId="0" applyFont="1" applyBorder="1" applyAlignment="1" applyProtection="1">
      <alignment horizontal="left" vertical="center" indent="1"/>
      <protection/>
    </xf>
    <xf numFmtId="0" fontId="70" fillId="0" borderId="71" xfId="0" applyFont="1" applyBorder="1" applyAlignment="1" applyProtection="1">
      <alignment horizontal="left" vertical="center" indent="1"/>
      <protection/>
    </xf>
    <xf numFmtId="0" fontId="70" fillId="0" borderId="16" xfId="0" applyFont="1" applyBorder="1" applyAlignment="1" applyProtection="1">
      <alignment horizontal="center" vertical="center" wrapText="1"/>
      <protection/>
    </xf>
    <xf numFmtId="194" fontId="70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24" xfId="0" applyFont="1" applyBorder="1" applyAlignment="1" applyProtection="1">
      <alignment horizontal="center" vertical="center"/>
      <protection/>
    </xf>
    <xf numFmtId="0" fontId="70" fillId="0" borderId="55" xfId="0" applyFont="1" applyBorder="1" applyAlignment="1" applyProtection="1">
      <alignment horizontal="center" vertical="center"/>
      <protection/>
    </xf>
    <xf numFmtId="0" fontId="70" fillId="0" borderId="18" xfId="0" applyFont="1" applyBorder="1" applyAlignment="1" applyProtection="1">
      <alignment horizontal="center" vertical="center" wrapText="1"/>
      <protection/>
    </xf>
    <xf numFmtId="187" fontId="70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57" xfId="0" applyFont="1" applyBorder="1" applyAlignment="1" applyProtection="1">
      <alignment horizontal="center" vertical="center"/>
      <protection/>
    </xf>
    <xf numFmtId="0" fontId="70" fillId="0" borderId="37" xfId="0" applyFont="1" applyBorder="1" applyAlignment="1" applyProtection="1">
      <alignment horizontal="center" vertical="center"/>
      <protection/>
    </xf>
    <xf numFmtId="0" fontId="70" fillId="0" borderId="38" xfId="0" applyFont="1" applyBorder="1" applyAlignment="1" applyProtection="1">
      <alignment horizontal="left" vertical="center"/>
      <protection/>
    </xf>
    <xf numFmtId="0" fontId="73" fillId="34" borderId="72" xfId="0" applyFont="1" applyFill="1" applyBorder="1" applyAlignment="1" applyProtection="1">
      <alignment horizontal="center" vertical="center"/>
      <protection locked="0"/>
    </xf>
    <xf numFmtId="0" fontId="70" fillId="0" borderId="39" xfId="0" applyFont="1" applyFill="1" applyBorder="1" applyAlignment="1" applyProtection="1">
      <alignment horizontal="left" vertical="center" wrapText="1" indent="1"/>
      <protection/>
    </xf>
    <xf numFmtId="49" fontId="70" fillId="0" borderId="40" xfId="0" applyNumberFormat="1" applyFont="1" applyBorder="1" applyAlignment="1" applyProtection="1">
      <alignment horizontal="center" vertical="center"/>
      <protection/>
    </xf>
    <xf numFmtId="0" fontId="70" fillId="0" borderId="64" xfId="0" applyFont="1" applyBorder="1" applyAlignment="1" applyProtection="1">
      <alignment horizontal="center" vertical="center"/>
      <protection/>
    </xf>
    <xf numFmtId="0" fontId="73" fillId="34" borderId="64" xfId="0" applyFont="1" applyFill="1" applyBorder="1" applyAlignment="1" applyProtection="1">
      <alignment horizontal="center" vertical="center"/>
      <protection locked="0"/>
    </xf>
    <xf numFmtId="1" fontId="70" fillId="0" borderId="24" xfId="0" applyNumberFormat="1" applyFont="1" applyFill="1" applyBorder="1" applyAlignment="1" applyProtection="1">
      <alignment horizontal="left" vertical="center" wrapText="1"/>
      <protection/>
    </xf>
    <xf numFmtId="49" fontId="70" fillId="0" borderId="40" xfId="0" applyNumberFormat="1" applyFont="1" applyFill="1" applyBorder="1" applyAlignment="1" applyProtection="1">
      <alignment horizontal="center" vertical="center" wrapText="1"/>
      <protection/>
    </xf>
    <xf numFmtId="0" fontId="70" fillId="0" borderId="12" xfId="0" applyFont="1" applyFill="1" applyBorder="1" applyAlignment="1" applyProtection="1">
      <alignment horizontal="left" vertical="center" wrapText="1" indent="1"/>
      <protection/>
    </xf>
    <xf numFmtId="0" fontId="70" fillId="0" borderId="16" xfId="0" applyFont="1" applyFill="1" applyBorder="1" applyAlignment="1" applyProtection="1">
      <alignment horizontal="center" vertical="center"/>
      <protection/>
    </xf>
    <xf numFmtId="0" fontId="73" fillId="34" borderId="16" xfId="0" applyFont="1" applyFill="1" applyBorder="1" applyAlignment="1" applyProtection="1">
      <alignment horizontal="center" vertical="center"/>
      <protection locked="0"/>
    </xf>
    <xf numFmtId="1" fontId="70" fillId="0" borderId="24" xfId="0" applyNumberFormat="1" applyFont="1" applyFill="1" applyBorder="1" applyAlignment="1" applyProtection="1">
      <alignment horizontal="left" vertical="center" wrapText="1" indent="1"/>
      <protection/>
    </xf>
    <xf numFmtId="49" fontId="70" fillId="0" borderId="73" xfId="0" applyNumberFormat="1" applyFont="1" applyBorder="1" applyAlignment="1" applyProtection="1">
      <alignment horizontal="center" vertical="center"/>
      <protection/>
    </xf>
    <xf numFmtId="3" fontId="73" fillId="0" borderId="74" xfId="0" applyNumberFormat="1" applyFont="1" applyFill="1" applyBorder="1" applyAlignment="1" applyProtection="1">
      <alignment horizontal="center" vertical="center"/>
      <protection/>
    </xf>
    <xf numFmtId="1" fontId="70" fillId="0" borderId="75" xfId="0" applyNumberFormat="1" applyFont="1" applyFill="1" applyBorder="1" applyAlignment="1" applyProtection="1">
      <alignment horizontal="left" vertical="center" wrapText="1"/>
      <protection/>
    </xf>
    <xf numFmtId="49" fontId="70" fillId="0" borderId="76" xfId="0" applyNumberFormat="1" applyFont="1" applyBorder="1" applyAlignment="1" applyProtection="1">
      <alignment horizontal="center" vertical="center"/>
      <protection/>
    </xf>
    <xf numFmtId="3" fontId="73" fillId="0" borderId="77" xfId="0" applyNumberFormat="1" applyFont="1" applyFill="1" applyBorder="1" applyAlignment="1" applyProtection="1">
      <alignment horizontal="center" vertical="center"/>
      <protection/>
    </xf>
    <xf numFmtId="0" fontId="70" fillId="0" borderId="28" xfId="0" applyFont="1" applyBorder="1" applyAlignment="1" applyProtection="1">
      <alignment horizontal="left" vertical="center" wrapText="1" indent="1"/>
      <protection/>
    </xf>
    <xf numFmtId="0" fontId="70" fillId="0" borderId="0" xfId="0" applyFont="1" applyBorder="1" applyAlignment="1" applyProtection="1">
      <alignment vertical="center"/>
      <protection/>
    </xf>
    <xf numFmtId="49" fontId="73" fillId="0" borderId="37" xfId="0" applyNumberFormat="1" applyFont="1" applyBorder="1" applyAlignment="1" applyProtection="1">
      <alignment horizontal="center" vertical="center"/>
      <protection/>
    </xf>
    <xf numFmtId="3" fontId="73" fillId="0" borderId="38" xfId="0" applyNumberFormat="1" applyFont="1" applyBorder="1" applyAlignment="1" applyProtection="1">
      <alignment horizontal="center" vertical="center"/>
      <protection/>
    </xf>
    <xf numFmtId="0" fontId="70" fillId="0" borderId="39" xfId="0" applyFont="1" applyBorder="1" applyAlignment="1" applyProtection="1">
      <alignment horizontal="left" vertical="center"/>
      <protection/>
    </xf>
    <xf numFmtId="0" fontId="70" fillId="0" borderId="0" xfId="0" applyFont="1" applyFill="1" applyBorder="1" applyAlignment="1" applyProtection="1">
      <alignment vertical="center" wrapText="1"/>
      <protection/>
    </xf>
    <xf numFmtId="49" fontId="70" fillId="0" borderId="40" xfId="0" applyNumberFormat="1" applyFont="1" applyBorder="1" applyAlignment="1" applyProtection="1">
      <alignment horizontal="center" vertical="center" wrapText="1"/>
      <protection/>
    </xf>
    <xf numFmtId="3" fontId="70" fillId="34" borderId="16" xfId="0" applyNumberFormat="1" applyFont="1" applyFill="1" applyBorder="1" applyAlignment="1" applyProtection="1">
      <alignment horizontal="center" vertical="center"/>
      <protection locked="0"/>
    </xf>
    <xf numFmtId="0" fontId="70" fillId="0" borderId="24" xfId="0" applyFont="1" applyFill="1" applyBorder="1" applyAlignment="1" applyProtection="1">
      <alignment horizontal="left" vertical="center" wrapText="1" indent="1"/>
      <protection/>
    </xf>
    <xf numFmtId="0" fontId="70" fillId="0" borderId="24" xfId="0" applyFont="1" applyBorder="1" applyAlignment="1" applyProtection="1">
      <alignment horizontal="left" vertical="center" wrapText="1" indent="1"/>
      <protection/>
    </xf>
    <xf numFmtId="49" fontId="70" fillId="0" borderId="58" xfId="0" applyNumberFormat="1" applyFont="1" applyBorder="1" applyAlignment="1" applyProtection="1">
      <alignment horizontal="center" vertical="center" wrapText="1"/>
      <protection/>
    </xf>
    <xf numFmtId="0" fontId="70" fillId="0" borderId="61" xfId="0" applyFont="1" applyFill="1" applyBorder="1" applyAlignment="1" applyProtection="1">
      <alignment horizontal="center" vertical="center"/>
      <protection/>
    </xf>
    <xf numFmtId="3" fontId="70" fillId="34" borderId="61" xfId="0" applyNumberFormat="1" applyFont="1" applyFill="1" applyBorder="1" applyAlignment="1" applyProtection="1">
      <alignment horizontal="center" vertical="center"/>
      <protection locked="0"/>
    </xf>
    <xf numFmtId="0" fontId="70" fillId="0" borderId="60" xfId="0" applyFont="1" applyFill="1" applyBorder="1" applyAlignment="1" applyProtection="1">
      <alignment horizontal="left" vertical="center" wrapText="1" indent="1"/>
      <protection/>
    </xf>
    <xf numFmtId="49" fontId="70" fillId="0" borderId="55" xfId="0" applyNumberFormat="1" applyFont="1" applyBorder="1" applyAlignment="1" applyProtection="1">
      <alignment horizontal="center" vertical="center" wrapText="1"/>
      <protection/>
    </xf>
    <xf numFmtId="0" fontId="70" fillId="0" borderId="18" xfId="0" applyFont="1" applyFill="1" applyBorder="1" applyAlignment="1" applyProtection="1">
      <alignment horizontal="center" vertical="center"/>
      <protection/>
    </xf>
    <xf numFmtId="3" fontId="70" fillId="34" borderId="18" xfId="0" applyNumberFormat="1" applyFont="1" applyFill="1" applyBorder="1" applyAlignment="1" applyProtection="1">
      <alignment horizontal="center" vertical="center"/>
      <protection locked="0"/>
    </xf>
    <xf numFmtId="0" fontId="70" fillId="0" borderId="57" xfId="0" applyFont="1" applyBorder="1" applyAlignment="1" applyProtection="1">
      <alignment horizontal="left" vertical="center" wrapText="1" indent="1"/>
      <protection/>
    </xf>
    <xf numFmtId="0" fontId="70" fillId="0" borderId="77" xfId="0" applyFont="1" applyBorder="1" applyAlignment="1" applyProtection="1">
      <alignment horizontal="center" vertical="center"/>
      <protection/>
    </xf>
    <xf numFmtId="3" fontId="73" fillId="34" borderId="78" xfId="0" applyNumberFormat="1" applyFont="1" applyFill="1" applyBorder="1" applyAlignment="1" applyProtection="1">
      <alignment horizontal="center" vertical="center"/>
      <protection locked="0"/>
    </xf>
    <xf numFmtId="49" fontId="70" fillId="0" borderId="79" xfId="0" applyNumberFormat="1" applyFont="1" applyBorder="1" applyAlignment="1" applyProtection="1">
      <alignment horizontal="center" vertical="center"/>
      <protection/>
    </xf>
    <xf numFmtId="0" fontId="70" fillId="0" borderId="80" xfId="0" applyFont="1" applyFill="1" applyBorder="1" applyAlignment="1" applyProtection="1">
      <alignment horizontal="center" vertical="center"/>
      <protection/>
    </xf>
    <xf numFmtId="3" fontId="73" fillId="34" borderId="81" xfId="0" applyNumberFormat="1" applyFont="1" applyFill="1" applyBorder="1" applyAlignment="1" applyProtection="1">
      <alignment horizontal="center" vertical="center"/>
      <protection locked="0"/>
    </xf>
    <xf numFmtId="0" fontId="70" fillId="0" borderId="82" xfId="0" applyFont="1" applyBorder="1" applyAlignment="1" applyProtection="1">
      <alignment horizontal="left" vertical="center"/>
      <protection/>
    </xf>
    <xf numFmtId="0" fontId="70" fillId="0" borderId="0" xfId="0" applyFont="1" applyAlignment="1" applyProtection="1">
      <alignment horizontal="left"/>
      <protection/>
    </xf>
    <xf numFmtId="0" fontId="74" fillId="0" borderId="0" xfId="0" applyFont="1" applyBorder="1" applyAlignment="1" applyProtection="1">
      <alignment/>
      <protection/>
    </xf>
    <xf numFmtId="0" fontId="70" fillId="0" borderId="0" xfId="0" applyFont="1" applyFill="1" applyBorder="1" applyAlignment="1" applyProtection="1">
      <alignment horizontal="left"/>
      <protection/>
    </xf>
    <xf numFmtId="0" fontId="70" fillId="0" borderId="0" xfId="0" applyFont="1" applyAlignment="1" applyProtection="1">
      <alignment horizontal="right" vertical="top"/>
      <protection/>
    </xf>
    <xf numFmtId="0" fontId="70" fillId="0" borderId="0" xfId="0" applyFont="1" applyFill="1" applyAlignment="1" applyProtection="1">
      <alignment/>
      <protection/>
    </xf>
    <xf numFmtId="0" fontId="70" fillId="0" borderId="0" xfId="0" applyFont="1" applyFill="1" applyAlignment="1" applyProtection="1">
      <alignment horizontal="left"/>
      <protection/>
    </xf>
    <xf numFmtId="0" fontId="75" fillId="0" borderId="0" xfId="0" applyFont="1" applyAlignment="1" applyProtection="1">
      <alignment horizontal="left" vertical="center" wrapText="1"/>
      <protection/>
    </xf>
    <xf numFmtId="0" fontId="75" fillId="0" borderId="0" xfId="0" applyFont="1" applyAlignment="1" applyProtection="1">
      <alignment horizontal="right" vertical="center" wrapText="1"/>
      <protection/>
    </xf>
    <xf numFmtId="0" fontId="75" fillId="0" borderId="0" xfId="0" applyNumberFormat="1" applyFont="1" applyAlignment="1" applyProtection="1">
      <alignment horizontal="left" vertical="center" wrapText="1" indent="1"/>
      <protection/>
    </xf>
    <xf numFmtId="0" fontId="70" fillId="0" borderId="0" xfId="0" applyFont="1" applyBorder="1" applyAlignment="1" applyProtection="1">
      <alignment horizontal="right" vertical="center"/>
      <protection/>
    </xf>
    <xf numFmtId="194" fontId="70" fillId="0" borderId="0" xfId="0" applyNumberFormat="1" applyFont="1" applyBorder="1" applyAlignment="1" applyProtection="1">
      <alignment horizontal="left" vertical="center" indent="2"/>
      <protection/>
    </xf>
    <xf numFmtId="194" fontId="70" fillId="0" borderId="0" xfId="0" applyNumberFormat="1" applyFont="1" applyBorder="1" applyAlignment="1" applyProtection="1">
      <alignment horizontal="left" vertical="center" indent="3"/>
      <protection/>
    </xf>
    <xf numFmtId="0" fontId="70" fillId="0" borderId="0" xfId="0" applyFont="1" applyAlignment="1" applyProtection="1">
      <alignment/>
      <protection/>
    </xf>
    <xf numFmtId="0" fontId="72" fillId="0" borderId="0" xfId="0" applyFont="1" applyBorder="1" applyAlignment="1" applyProtection="1">
      <alignment horizontal="left" vertical="center" indent="2"/>
      <protection/>
    </xf>
    <xf numFmtId="0" fontId="73" fillId="0" borderId="0" xfId="0" applyFont="1" applyBorder="1" applyAlignment="1" applyProtection="1">
      <alignment horizontal="left" vertical="center" indent="3"/>
      <protection/>
    </xf>
    <xf numFmtId="1" fontId="75" fillId="0" borderId="0" xfId="0" applyNumberFormat="1" applyFont="1" applyBorder="1" applyAlignment="1" applyProtection="1">
      <alignment horizontal="left" vertical="center" indent="2"/>
      <protection/>
    </xf>
    <xf numFmtId="1" fontId="70" fillId="0" borderId="0" xfId="0" applyNumberFormat="1" applyFont="1" applyBorder="1" applyAlignment="1" applyProtection="1">
      <alignment horizontal="left" vertical="center" indent="3"/>
      <protection/>
    </xf>
    <xf numFmtId="0" fontId="70" fillId="0" borderId="83" xfId="0" applyFont="1" applyBorder="1" applyAlignment="1" applyProtection="1">
      <alignment horizontal="center" vertical="center" wrapText="1"/>
      <protection/>
    </xf>
    <xf numFmtId="49" fontId="73" fillId="0" borderId="84" xfId="0" applyNumberFormat="1" applyFont="1" applyBorder="1" applyAlignment="1" applyProtection="1">
      <alignment horizontal="center" wrapText="1"/>
      <protection/>
    </xf>
    <xf numFmtId="0" fontId="70" fillId="0" borderId="85" xfId="0" applyFont="1" applyBorder="1" applyAlignment="1" applyProtection="1">
      <alignment horizontal="center" vertical="center"/>
      <protection/>
    </xf>
    <xf numFmtId="3" fontId="73" fillId="0" borderId="86" xfId="0" applyNumberFormat="1" applyFont="1" applyFill="1" applyBorder="1" applyAlignment="1" applyProtection="1">
      <alignment horizontal="center" vertical="center"/>
      <protection/>
    </xf>
    <xf numFmtId="0" fontId="70" fillId="0" borderId="87" xfId="0" applyFont="1" applyBorder="1" applyAlignment="1" applyProtection="1">
      <alignment/>
      <protection/>
    </xf>
    <xf numFmtId="49" fontId="70" fillId="0" borderId="37" xfId="0" applyNumberFormat="1" applyFont="1" applyBorder="1" applyAlignment="1" applyProtection="1">
      <alignment horizontal="center" wrapText="1"/>
      <protection/>
    </xf>
    <xf numFmtId="0" fontId="70" fillId="0" borderId="23" xfId="0" applyFont="1" applyBorder="1" applyAlignment="1" applyProtection="1">
      <alignment horizontal="center" vertical="center"/>
      <protection/>
    </xf>
    <xf numFmtId="49" fontId="70" fillId="0" borderId="40" xfId="0" applyNumberFormat="1" applyFont="1" applyBorder="1" applyAlignment="1" applyProtection="1">
      <alignment horizontal="center" wrapText="1"/>
      <protection/>
    </xf>
    <xf numFmtId="0" fontId="70" fillId="0" borderId="71" xfId="0" applyFont="1" applyBorder="1" applyAlignment="1" applyProtection="1">
      <alignment horizontal="center" vertical="center"/>
      <protection/>
    </xf>
    <xf numFmtId="49" fontId="70" fillId="0" borderId="55" xfId="0" applyNumberFormat="1" applyFont="1" applyBorder="1" applyAlignment="1" applyProtection="1">
      <alignment horizontal="center" wrapText="1"/>
      <protection/>
    </xf>
    <xf numFmtId="0" fontId="70" fillId="0" borderId="88" xfId="0" applyFont="1" applyBorder="1" applyAlignment="1" applyProtection="1">
      <alignment horizontal="left" vertical="center" wrapText="1" indent="4"/>
      <protection/>
    </xf>
    <xf numFmtId="177" fontId="70" fillId="0" borderId="89" xfId="0" applyNumberFormat="1" applyFont="1" applyBorder="1" applyAlignment="1" applyProtection="1">
      <alignment horizontal="center" vertical="center"/>
      <protection/>
    </xf>
    <xf numFmtId="0" fontId="73" fillId="0" borderId="54" xfId="0" applyFont="1" applyBorder="1" applyAlignment="1" applyProtection="1">
      <alignment horizontal="left" vertical="center" wrapText="1" indent="1"/>
      <protection/>
    </xf>
    <xf numFmtId="0" fontId="73" fillId="0" borderId="20" xfId="0" applyFont="1" applyBorder="1" applyAlignment="1" applyProtection="1">
      <alignment horizontal="left" vertical="center" wrapText="1" indent="1"/>
      <protection/>
    </xf>
    <xf numFmtId="0" fontId="73" fillId="0" borderId="23" xfId="0" applyFont="1" applyBorder="1" applyAlignment="1" applyProtection="1">
      <alignment horizontal="center" vertical="center"/>
      <protection/>
    </xf>
    <xf numFmtId="3" fontId="73" fillId="0" borderId="38" xfId="0" applyNumberFormat="1" applyFont="1" applyFill="1" applyBorder="1" applyAlignment="1" applyProtection="1">
      <alignment horizontal="center" vertical="center"/>
      <protection/>
    </xf>
    <xf numFmtId="1" fontId="73" fillId="0" borderId="39" xfId="0" applyNumberFormat="1" applyFont="1" applyFill="1" applyBorder="1" applyAlignment="1" applyProtection="1">
      <alignment horizontal="left" vertical="center" wrapText="1" indent="1"/>
      <protection/>
    </xf>
    <xf numFmtId="3" fontId="70" fillId="0" borderId="16" xfId="0" applyNumberFormat="1" applyFont="1" applyFill="1" applyBorder="1" applyAlignment="1" applyProtection="1">
      <alignment horizontal="center" vertical="center"/>
      <protection/>
    </xf>
    <xf numFmtId="0" fontId="70" fillId="0" borderId="60" xfId="0" applyFont="1" applyBorder="1" applyAlignment="1" applyProtection="1">
      <alignment horizontal="left" vertical="center" wrapText="1" indent="1"/>
      <protection/>
    </xf>
    <xf numFmtId="3" fontId="70" fillId="0" borderId="18" xfId="0" applyNumberFormat="1" applyFont="1" applyFill="1" applyBorder="1" applyAlignment="1" applyProtection="1">
      <alignment horizontal="center" vertical="center"/>
      <protection/>
    </xf>
    <xf numFmtId="0" fontId="70" fillId="0" borderId="90" xfId="0" applyFont="1" applyBorder="1" applyAlignment="1" applyProtection="1">
      <alignment horizontal="left" vertical="center" indent="1"/>
      <protection/>
    </xf>
    <xf numFmtId="0" fontId="70" fillId="0" borderId="91" xfId="0" applyFont="1" applyBorder="1" applyAlignment="1" applyProtection="1">
      <alignment horizontal="left" vertical="center" indent="1"/>
      <protection/>
    </xf>
    <xf numFmtId="0" fontId="70" fillId="0" borderId="92" xfId="0" applyFont="1" applyBorder="1" applyAlignment="1" applyProtection="1">
      <alignment horizontal="center" vertical="center"/>
      <protection/>
    </xf>
    <xf numFmtId="0" fontId="70" fillId="0" borderId="28" xfId="0" applyFont="1" applyBorder="1" applyAlignment="1" applyProtection="1">
      <alignment horizontal="left" vertical="center"/>
      <protection/>
    </xf>
    <xf numFmtId="49" fontId="73" fillId="0" borderId="93" xfId="0" applyNumberFormat="1" applyFont="1" applyBorder="1" applyAlignment="1" applyProtection="1">
      <alignment horizontal="center" vertical="center" wrapText="1"/>
      <protection/>
    </xf>
    <xf numFmtId="3" fontId="72" fillId="0" borderId="22" xfId="0" applyNumberFormat="1" applyFont="1" applyFill="1" applyBorder="1" applyAlignment="1" applyProtection="1">
      <alignment horizontal="center" vertical="center"/>
      <protection/>
    </xf>
    <xf numFmtId="1" fontId="70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70" fillId="33" borderId="0" xfId="0" applyFont="1" applyFill="1" applyAlignment="1" applyProtection="1">
      <alignment horizontal="left" vertical="center"/>
      <protection/>
    </xf>
    <xf numFmtId="0" fontId="70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wrapText="1"/>
      <protection/>
    </xf>
    <xf numFmtId="0" fontId="70" fillId="0" borderId="0" xfId="0" applyFont="1" applyFill="1" applyBorder="1" applyAlignment="1" applyProtection="1">
      <alignment horizontal="center" vertical="center" wrapText="1"/>
      <protection/>
    </xf>
    <xf numFmtId="1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70" fillId="0" borderId="94" xfId="0" applyFont="1" applyBorder="1" applyAlignment="1" applyProtection="1">
      <alignment horizontal="center"/>
      <protection/>
    </xf>
    <xf numFmtId="0" fontId="70" fillId="0" borderId="95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wrapText="1"/>
      <protection/>
    </xf>
    <xf numFmtId="0" fontId="73" fillId="0" borderId="36" xfId="0" applyFont="1" applyFill="1" applyBorder="1" applyAlignment="1" applyProtection="1">
      <alignment horizontal="center" vertical="center" wrapText="1"/>
      <protection/>
    </xf>
    <xf numFmtId="181" fontId="70" fillId="0" borderId="96" xfId="0" applyNumberFormat="1" applyFont="1" applyFill="1" applyBorder="1" applyAlignment="1" applyProtection="1">
      <alignment horizontal="center" vertical="center" wrapText="1"/>
      <protection/>
    </xf>
    <xf numFmtId="181" fontId="70" fillId="0" borderId="65" xfId="0" applyNumberFormat="1" applyFont="1" applyFill="1" applyBorder="1" applyAlignment="1" applyProtection="1">
      <alignment horizontal="center" vertical="center" wrapText="1"/>
      <protection/>
    </xf>
    <xf numFmtId="181" fontId="70" fillId="0" borderId="36" xfId="0" applyNumberFormat="1" applyFont="1" applyFill="1" applyBorder="1" applyAlignment="1" applyProtection="1">
      <alignment horizontal="center" vertical="center" wrapText="1"/>
      <protection/>
    </xf>
    <xf numFmtId="181" fontId="70" fillId="0" borderId="96" xfId="0" applyNumberFormat="1" applyFont="1" applyBorder="1" applyAlignment="1" applyProtection="1">
      <alignment horizontal="center" vertical="center" wrapText="1"/>
      <protection/>
    </xf>
    <xf numFmtId="181" fontId="73" fillId="0" borderId="62" xfId="0" applyNumberFormat="1" applyFont="1" applyBorder="1" applyAlignment="1" applyProtection="1">
      <alignment horizontal="center" vertical="center"/>
      <protection/>
    </xf>
    <xf numFmtId="0" fontId="70" fillId="0" borderId="49" xfId="0" applyFont="1" applyFill="1" applyBorder="1" applyAlignment="1" applyProtection="1">
      <alignment horizontal="center" vertical="center"/>
      <protection/>
    </xf>
    <xf numFmtId="0" fontId="70" fillId="0" borderId="97" xfId="0" applyFont="1" applyFill="1" applyBorder="1" applyAlignment="1" applyProtection="1">
      <alignment horizontal="center" vertical="center"/>
      <protection/>
    </xf>
    <xf numFmtId="0" fontId="70" fillId="0" borderId="67" xfId="0" applyFont="1" applyFill="1" applyBorder="1" applyAlignment="1" applyProtection="1">
      <alignment horizontal="center" vertical="center"/>
      <protection/>
    </xf>
    <xf numFmtId="0" fontId="70" fillId="0" borderId="49" xfId="0" applyFont="1" applyBorder="1" applyAlignment="1" applyProtection="1">
      <alignment horizontal="center" vertical="center"/>
      <protection/>
    </xf>
    <xf numFmtId="0" fontId="70" fillId="0" borderId="97" xfId="0" applyFont="1" applyBorder="1" applyAlignment="1" applyProtection="1">
      <alignment horizontal="center" vertical="center"/>
      <protection/>
    </xf>
    <xf numFmtId="0" fontId="70" fillId="0" borderId="18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9" fontId="73" fillId="0" borderId="98" xfId="0" applyNumberFormat="1" applyFont="1" applyBorder="1" applyAlignment="1" applyProtection="1">
      <alignment horizontal="center" vertical="center" wrapText="1"/>
      <protection/>
    </xf>
    <xf numFmtId="4" fontId="73" fillId="0" borderId="86" xfId="0" applyNumberFormat="1" applyFont="1" applyBorder="1" applyAlignment="1" applyProtection="1">
      <alignment vertical="center"/>
      <protection/>
    </xf>
    <xf numFmtId="0" fontId="70" fillId="0" borderId="26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49" fontId="70" fillId="0" borderId="98" xfId="0" applyNumberFormat="1" applyFont="1" applyBorder="1" applyAlignment="1" applyProtection="1">
      <alignment horizontal="center" vertical="center" wrapText="1"/>
      <protection/>
    </xf>
    <xf numFmtId="4" fontId="70" fillId="0" borderId="86" xfId="0" applyNumberFormat="1" applyFont="1" applyBorder="1" applyAlignment="1" applyProtection="1">
      <alignment vertical="center"/>
      <protection/>
    </xf>
    <xf numFmtId="49" fontId="70" fillId="0" borderId="99" xfId="0" applyNumberFormat="1" applyFont="1" applyBorder="1" applyAlignment="1" applyProtection="1">
      <alignment horizontal="center" vertical="center" wrapText="1"/>
      <protection/>
    </xf>
    <xf numFmtId="0" fontId="70" fillId="0" borderId="63" xfId="0" applyFont="1" applyBorder="1" applyAlignment="1" applyProtection="1">
      <alignment horizontal="left" vertical="center" wrapText="1" indent="1"/>
      <protection/>
    </xf>
    <xf numFmtId="0" fontId="70" fillId="0" borderId="50" xfId="0" applyFont="1" applyBorder="1" applyAlignment="1" applyProtection="1">
      <alignment horizontal="left" vertical="center" wrapText="1" indent="1"/>
      <protection/>
    </xf>
    <xf numFmtId="181" fontId="70" fillId="0" borderId="100" xfId="0" applyNumberFormat="1" applyFont="1" applyBorder="1" applyAlignment="1" applyProtection="1">
      <alignment vertical="center"/>
      <protection/>
    </xf>
    <xf numFmtId="0" fontId="70" fillId="0" borderId="62" xfId="0" applyFont="1" applyBorder="1" applyAlignment="1" applyProtection="1">
      <alignment vertical="center"/>
      <protection/>
    </xf>
    <xf numFmtId="181" fontId="70" fillId="0" borderId="11" xfId="0" applyNumberFormat="1" applyFont="1" applyBorder="1" applyAlignment="1" applyProtection="1">
      <alignment vertical="center"/>
      <protection/>
    </xf>
    <xf numFmtId="0" fontId="70" fillId="0" borderId="11" xfId="0" applyFont="1" applyBorder="1" applyAlignment="1" applyProtection="1">
      <alignment vertical="center"/>
      <protection/>
    </xf>
    <xf numFmtId="4" fontId="70" fillId="0" borderId="61" xfId="0" applyNumberFormat="1" applyFont="1" applyBorder="1" applyAlignment="1" applyProtection="1">
      <alignment vertical="center"/>
      <protection/>
    </xf>
    <xf numFmtId="49" fontId="70" fillId="0" borderId="15" xfId="0" applyNumberFormat="1" applyFont="1" applyBorder="1" applyAlignment="1" applyProtection="1">
      <alignment horizontal="center" vertical="center" wrapText="1"/>
      <protection/>
    </xf>
    <xf numFmtId="0" fontId="70" fillId="0" borderId="64" xfId="0" applyFont="1" applyBorder="1" applyAlignment="1" applyProtection="1">
      <alignment horizontal="left" vertical="center" wrapText="1" indent="3"/>
      <protection/>
    </xf>
    <xf numFmtId="0" fontId="70" fillId="0" borderId="64" xfId="0" applyFont="1" applyFill="1" applyBorder="1" applyAlignment="1" applyProtection="1">
      <alignment horizontal="center" vertical="center"/>
      <protection/>
    </xf>
    <xf numFmtId="4" fontId="70" fillId="0" borderId="96" xfId="0" applyNumberFormat="1" applyFont="1" applyBorder="1" applyAlignment="1" applyProtection="1">
      <alignment vertical="center"/>
      <protection/>
    </xf>
    <xf numFmtId="4" fontId="70" fillId="0" borderId="41" xfId="0" applyNumberFormat="1" applyFont="1" applyFill="1" applyBorder="1" applyAlignment="1" applyProtection="1">
      <alignment vertical="center"/>
      <protection/>
    </xf>
    <xf numFmtId="4" fontId="70" fillId="0" borderId="41" xfId="0" applyNumberFormat="1" applyFont="1" applyBorder="1" applyAlignment="1" applyProtection="1">
      <alignment vertical="center"/>
      <protection/>
    </xf>
    <xf numFmtId="4" fontId="70" fillId="0" borderId="16" xfId="0" applyNumberFormat="1" applyFont="1" applyBorder="1" applyAlignment="1" applyProtection="1">
      <alignment vertical="center"/>
      <protection/>
    </xf>
    <xf numFmtId="4" fontId="70" fillId="0" borderId="64" xfId="0" applyNumberFormat="1" applyFont="1" applyBorder="1" applyAlignment="1" applyProtection="1">
      <alignment vertical="center"/>
      <protection/>
    </xf>
    <xf numFmtId="0" fontId="70" fillId="0" borderId="64" xfId="0" applyFont="1" applyFill="1" applyBorder="1" applyAlignment="1" applyProtection="1">
      <alignment horizontal="left" vertical="center" wrapText="1" indent="3"/>
      <protection/>
    </xf>
    <xf numFmtId="4" fontId="70" fillId="0" borderId="56" xfId="0" applyNumberFormat="1" applyFont="1" applyFill="1" applyBorder="1" applyAlignment="1" applyProtection="1">
      <alignment vertical="center"/>
      <protection/>
    </xf>
    <xf numFmtId="4" fontId="70" fillId="0" borderId="56" xfId="0" applyNumberFormat="1" applyFont="1" applyBorder="1" applyAlignment="1" applyProtection="1">
      <alignment vertical="center"/>
      <protection/>
    </xf>
    <xf numFmtId="4" fontId="70" fillId="0" borderId="101" xfId="0" applyNumberFormat="1" applyFont="1" applyBorder="1" applyAlignment="1" applyProtection="1">
      <alignment vertical="center"/>
      <protection/>
    </xf>
    <xf numFmtId="49" fontId="70" fillId="0" borderId="102" xfId="0" applyNumberFormat="1" applyFont="1" applyBorder="1" applyAlignment="1" applyProtection="1">
      <alignment horizontal="center" vertical="center" wrapText="1"/>
      <protection/>
    </xf>
    <xf numFmtId="4" fontId="73" fillId="0" borderId="77" xfId="0" applyNumberFormat="1" applyFont="1" applyFill="1" applyBorder="1" applyAlignment="1" applyProtection="1">
      <alignment vertical="center"/>
      <protection/>
    </xf>
    <xf numFmtId="0" fontId="70" fillId="0" borderId="103" xfId="0" applyFont="1" applyFill="1" applyBorder="1" applyAlignment="1" applyProtection="1">
      <alignment horizontal="center" vertical="center" wrapText="1"/>
      <protection/>
    </xf>
    <xf numFmtId="0" fontId="70" fillId="0" borderId="72" xfId="0" applyFont="1" applyBorder="1" applyAlignment="1" applyProtection="1">
      <alignment horizontal="left" vertical="center" wrapText="1" indent="1"/>
      <protection/>
    </xf>
    <xf numFmtId="4" fontId="70" fillId="0" borderId="104" xfId="0" applyNumberFormat="1" applyFont="1" applyBorder="1" applyAlignment="1" applyProtection="1">
      <alignment horizontal="left" vertical="center" wrapText="1" indent="1"/>
      <protection/>
    </xf>
    <xf numFmtId="4" fontId="70" fillId="0" borderId="20" xfId="0" applyNumberFormat="1" applyFont="1" applyBorder="1" applyAlignment="1" applyProtection="1">
      <alignment vertical="center" wrapText="1"/>
      <protection/>
    </xf>
    <xf numFmtId="0" fontId="70" fillId="0" borderId="72" xfId="0" applyFont="1" applyBorder="1" applyAlignment="1" applyProtection="1">
      <alignment vertical="center" wrapText="1"/>
      <protection/>
    </xf>
    <xf numFmtId="4" fontId="70" fillId="0" borderId="104" xfId="0" applyNumberFormat="1" applyFont="1" applyBorder="1" applyAlignment="1" applyProtection="1">
      <alignment vertical="center" wrapText="1"/>
      <protection/>
    </xf>
    <xf numFmtId="0" fontId="70" fillId="0" borderId="54" xfId="0" applyFont="1" applyBorder="1" applyAlignment="1" applyProtection="1">
      <alignment vertical="center" wrapText="1"/>
      <protection/>
    </xf>
    <xf numFmtId="0" fontId="70" fillId="0" borderId="20" xfId="0" applyFont="1" applyBorder="1" applyAlignment="1" applyProtection="1">
      <alignment vertical="center" wrapText="1"/>
      <protection/>
    </xf>
    <xf numFmtId="4" fontId="70" fillId="0" borderId="23" xfId="0" applyNumberFormat="1" applyFont="1" applyBorder="1" applyAlignment="1" applyProtection="1">
      <alignment vertical="center" wrapText="1"/>
      <protection/>
    </xf>
    <xf numFmtId="4" fontId="70" fillId="0" borderId="38" xfId="0" applyNumberFormat="1" applyFont="1" applyBorder="1" applyAlignment="1" applyProtection="1">
      <alignment vertical="center" wrapText="1"/>
      <protection/>
    </xf>
    <xf numFmtId="0" fontId="70" fillId="0" borderId="39" xfId="0" applyFont="1" applyFill="1" applyBorder="1" applyAlignment="1" applyProtection="1">
      <alignment horizontal="left" vertical="center" wrapText="1"/>
      <protection/>
    </xf>
    <xf numFmtId="4" fontId="70" fillId="0" borderId="41" xfId="0" applyNumberFormat="1" applyFont="1" applyFill="1" applyBorder="1" applyAlignment="1" applyProtection="1">
      <alignment horizontal="center" vertical="center"/>
      <protection/>
    </xf>
    <xf numFmtId="0" fontId="70" fillId="0" borderId="64" xfId="0" applyFont="1" applyBorder="1" applyAlignment="1" applyProtection="1">
      <alignment horizontal="left" vertical="center" indent="3"/>
      <protection/>
    </xf>
    <xf numFmtId="0" fontId="70" fillId="0" borderId="101" xfId="0" applyFont="1" applyBorder="1" applyAlignment="1" applyProtection="1">
      <alignment horizontal="left" vertical="center" indent="3"/>
      <protection/>
    </xf>
    <xf numFmtId="0" fontId="70" fillId="0" borderId="86" xfId="0" applyFont="1" applyBorder="1" applyAlignment="1" applyProtection="1">
      <alignment horizontal="center" vertical="center" wrapText="1"/>
      <protection/>
    </xf>
    <xf numFmtId="0" fontId="73" fillId="0" borderId="86" xfId="0" applyFont="1" applyBorder="1" applyAlignment="1" applyProtection="1">
      <alignment horizontal="center" vertical="center" wrapText="1"/>
      <protection/>
    </xf>
    <xf numFmtId="4" fontId="73" fillId="0" borderId="86" xfId="0" applyNumberFormat="1" applyFont="1" applyFill="1" applyBorder="1" applyAlignment="1" applyProtection="1">
      <alignment vertical="center"/>
      <protection/>
    </xf>
    <xf numFmtId="0" fontId="70" fillId="0" borderId="105" xfId="0" applyFont="1" applyFill="1" applyBorder="1" applyAlignment="1" applyProtection="1">
      <alignment horizontal="center" vertical="center" wrapText="1"/>
      <protection/>
    </xf>
    <xf numFmtId="0" fontId="70" fillId="0" borderId="62" xfId="0" applyFont="1" applyBorder="1" applyAlignment="1" applyProtection="1">
      <alignment horizontal="left" vertical="center" wrapText="1" indent="2"/>
      <protection/>
    </xf>
    <xf numFmtId="0" fontId="70" fillId="0" borderId="62" xfId="0" applyFont="1" applyBorder="1" applyAlignment="1" applyProtection="1">
      <alignment horizontal="center" vertical="center" wrapText="1"/>
      <protection/>
    </xf>
    <xf numFmtId="0" fontId="70" fillId="0" borderId="62" xfId="0" applyFont="1" applyBorder="1" applyAlignment="1" applyProtection="1">
      <alignment horizontal="left" vertical="center" wrapText="1"/>
      <protection/>
    </xf>
    <xf numFmtId="4" fontId="70" fillId="0" borderId="61" xfId="0" applyNumberFormat="1" applyFont="1" applyBorder="1" applyAlignment="1" applyProtection="1">
      <alignment horizontal="left" vertical="center" wrapText="1"/>
      <protection/>
    </xf>
    <xf numFmtId="4" fontId="70" fillId="0" borderId="63" xfId="0" applyNumberFormat="1" applyFont="1" applyBorder="1" applyAlignment="1" applyProtection="1">
      <alignment horizontal="center" vertical="center" wrapText="1"/>
      <protection/>
    </xf>
    <xf numFmtId="4" fontId="70" fillId="0" borderId="50" xfId="0" applyNumberFormat="1" applyFont="1" applyBorder="1" applyAlignment="1" applyProtection="1">
      <alignment horizontal="left" vertical="center" wrapText="1"/>
      <protection/>
    </xf>
    <xf numFmtId="4" fontId="70" fillId="0" borderId="59" xfId="0" applyNumberFormat="1" applyFont="1" applyBorder="1" applyAlignment="1" applyProtection="1">
      <alignment vertical="center"/>
      <protection/>
    </xf>
    <xf numFmtId="4" fontId="70" fillId="0" borderId="62" xfId="0" applyNumberFormat="1" applyFont="1" applyBorder="1" applyAlignment="1" applyProtection="1">
      <alignment vertical="center"/>
      <protection/>
    </xf>
    <xf numFmtId="4" fontId="70" fillId="0" borderId="59" xfId="0" applyNumberFormat="1" applyFont="1" applyBorder="1" applyAlignment="1" applyProtection="1">
      <alignment horizontal="right" vertical="center"/>
      <protection/>
    </xf>
    <xf numFmtId="4" fontId="70" fillId="0" borderId="63" xfId="0" applyNumberFormat="1" applyFont="1" applyBorder="1" applyAlignment="1" applyProtection="1">
      <alignment horizontal="left" vertical="center" wrapText="1"/>
      <protection/>
    </xf>
    <xf numFmtId="4" fontId="70" fillId="0" borderId="100" xfId="0" applyNumberFormat="1" applyFont="1" applyBorder="1" applyAlignment="1" applyProtection="1">
      <alignment horizontal="right" vertical="center"/>
      <protection/>
    </xf>
    <xf numFmtId="4" fontId="73" fillId="0" borderId="61" xfId="0" applyNumberFormat="1" applyFont="1" applyBorder="1" applyAlignment="1" applyProtection="1">
      <alignment horizontal="right" vertical="center"/>
      <protection/>
    </xf>
    <xf numFmtId="0" fontId="70" fillId="0" borderId="33" xfId="0" applyFont="1" applyFill="1" applyBorder="1" applyAlignment="1" applyProtection="1">
      <alignment horizontal="left" vertical="center" wrapText="1"/>
      <protection/>
    </xf>
    <xf numFmtId="0" fontId="70" fillId="0" borderId="64" xfId="0" applyFont="1" applyFill="1" applyBorder="1" applyAlignment="1" applyProtection="1">
      <alignment horizontal="left" vertical="center" indent="4"/>
      <protection/>
    </xf>
    <xf numFmtId="4" fontId="70" fillId="0" borderId="41" xfId="0" applyNumberFormat="1" applyFont="1" applyFill="1" applyBorder="1" applyAlignment="1" applyProtection="1">
      <alignment horizontal="right" vertical="center"/>
      <protection/>
    </xf>
    <xf numFmtId="4" fontId="70" fillId="0" borderId="41" xfId="0" applyNumberFormat="1" applyFont="1" applyBorder="1" applyAlignment="1" applyProtection="1">
      <alignment horizontal="right" vertical="center"/>
      <protection/>
    </xf>
    <xf numFmtId="4" fontId="70" fillId="0" borderId="64" xfId="0" applyNumberFormat="1" applyFont="1" applyBorder="1" applyAlignment="1" applyProtection="1">
      <alignment horizontal="right" vertical="center"/>
      <protection/>
    </xf>
    <xf numFmtId="4" fontId="70" fillId="0" borderId="96" xfId="0" applyNumberFormat="1" applyFont="1" applyFill="1" applyBorder="1" applyAlignment="1" applyProtection="1">
      <alignment horizontal="right" vertical="center"/>
      <protection/>
    </xf>
    <xf numFmtId="0" fontId="70" fillId="0" borderId="24" xfId="0" applyFont="1" applyFill="1" applyBorder="1" applyAlignment="1" applyProtection="1">
      <alignment horizontal="center" vertical="center" wrapText="1"/>
      <protection/>
    </xf>
    <xf numFmtId="4" fontId="70" fillId="0" borderId="44" xfId="0" applyNumberFormat="1" applyFont="1" applyFill="1" applyBorder="1" applyAlignment="1" applyProtection="1">
      <alignment vertical="center"/>
      <protection/>
    </xf>
    <xf numFmtId="4" fontId="70" fillId="0" borderId="44" xfId="0" applyNumberFormat="1" applyFont="1" applyFill="1" applyBorder="1" applyAlignment="1" applyProtection="1">
      <alignment horizontal="right" vertical="center"/>
      <protection/>
    </xf>
    <xf numFmtId="4" fontId="70" fillId="0" borderId="106" xfId="0" applyNumberFormat="1" applyFont="1" applyFill="1" applyBorder="1" applyAlignment="1" applyProtection="1">
      <alignment horizontal="right" vertical="center"/>
      <protection/>
    </xf>
    <xf numFmtId="4" fontId="70" fillId="0" borderId="47" xfId="0" applyNumberFormat="1" applyFont="1" applyBorder="1" applyAlignment="1" applyProtection="1">
      <alignment horizontal="right" vertical="center"/>
      <protection/>
    </xf>
    <xf numFmtId="0" fontId="70" fillId="0" borderId="32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Fill="1" applyBorder="1" applyAlignment="1" applyProtection="1">
      <alignment horizontal="left" vertical="center" wrapText="1"/>
      <protection/>
    </xf>
    <xf numFmtId="4" fontId="70" fillId="0" borderId="0" xfId="0" applyNumberFormat="1" applyFont="1" applyFill="1" applyBorder="1" applyAlignment="1" applyProtection="1">
      <alignment horizontal="center" vertical="center"/>
      <protection/>
    </xf>
    <xf numFmtId="4" fontId="70" fillId="0" borderId="0" xfId="0" applyNumberFormat="1" applyFont="1" applyFill="1" applyBorder="1" applyAlignment="1" applyProtection="1">
      <alignment vertical="center"/>
      <protection/>
    </xf>
    <xf numFmtId="181" fontId="70" fillId="0" borderId="0" xfId="0" applyNumberFormat="1" applyFont="1" applyFill="1" applyBorder="1" applyAlignment="1" applyProtection="1">
      <alignment vertical="center"/>
      <protection/>
    </xf>
    <xf numFmtId="181" fontId="70" fillId="0" borderId="0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/>
      <protection/>
    </xf>
    <xf numFmtId="0" fontId="70" fillId="0" borderId="107" xfId="0" applyFont="1" applyFill="1" applyBorder="1" applyAlignment="1" applyProtection="1">
      <alignment horizontal="center" vertical="center" wrapText="1"/>
      <protection/>
    </xf>
    <xf numFmtId="1" fontId="70" fillId="0" borderId="90" xfId="0" applyNumberFormat="1" applyFont="1" applyFill="1" applyBorder="1" applyAlignment="1" applyProtection="1">
      <alignment horizontal="center" vertical="center" wrapText="1"/>
      <protection/>
    </xf>
    <xf numFmtId="0" fontId="70" fillId="0" borderId="78" xfId="0" applyFont="1" applyFill="1" applyBorder="1" applyAlignment="1" applyProtection="1">
      <alignment horizontal="center" vertical="center"/>
      <protection/>
    </xf>
    <xf numFmtId="0" fontId="73" fillId="0" borderId="58" xfId="0" applyFont="1" applyFill="1" applyBorder="1" applyAlignment="1" applyProtection="1">
      <alignment horizontal="center" vertical="center" wrapText="1"/>
      <protection/>
    </xf>
    <xf numFmtId="0" fontId="70" fillId="0" borderId="59" xfId="0" applyFont="1" applyBorder="1" applyAlignment="1" applyProtection="1">
      <alignment horizontal="right" vertical="center" wrapText="1"/>
      <protection/>
    </xf>
    <xf numFmtId="1" fontId="70" fillId="0" borderId="62" xfId="0" applyNumberFormat="1" applyFont="1" applyFill="1" applyBorder="1" applyAlignment="1" applyProtection="1">
      <alignment horizontal="center" vertical="center" wrapText="1"/>
      <protection/>
    </xf>
    <xf numFmtId="1" fontId="70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0" borderId="11" xfId="0" applyFont="1" applyFill="1" applyBorder="1" applyAlignment="1" applyProtection="1">
      <alignment vertical="center"/>
      <protection/>
    </xf>
    <xf numFmtId="4" fontId="73" fillId="0" borderId="62" xfId="0" applyNumberFormat="1" applyFont="1" applyFill="1" applyBorder="1" applyAlignment="1" applyProtection="1">
      <alignment horizontal="center" vertical="center"/>
      <protection/>
    </xf>
    <xf numFmtId="0" fontId="70" fillId="0" borderId="41" xfId="0" applyFont="1" applyFill="1" applyBorder="1" applyAlignment="1" applyProtection="1">
      <alignment horizontal="left" vertical="center" wrapText="1"/>
      <protection/>
    </xf>
    <xf numFmtId="49" fontId="70" fillId="0" borderId="42" xfId="0" applyNumberFormat="1" applyFont="1" applyBorder="1" applyAlignment="1" applyProtection="1">
      <alignment horizontal="center" vertical="center" wrapText="1"/>
      <protection/>
    </xf>
    <xf numFmtId="0" fontId="70" fillId="0" borderId="44" xfId="0" applyFont="1" applyFill="1" applyBorder="1" applyAlignment="1" applyProtection="1">
      <alignment horizontal="left" vertical="center" wrapText="1"/>
      <protection/>
    </xf>
    <xf numFmtId="0" fontId="70" fillId="0" borderId="68" xfId="0" applyFont="1" applyFill="1" applyBorder="1" applyAlignment="1" applyProtection="1">
      <alignment horizontal="center" vertical="center"/>
      <protection/>
    </xf>
    <xf numFmtId="0" fontId="70" fillId="0" borderId="43" xfId="0" applyFont="1" applyFill="1" applyBorder="1" applyAlignment="1" applyProtection="1">
      <alignment horizontal="center" vertical="center"/>
      <protection/>
    </xf>
    <xf numFmtId="4" fontId="70" fillId="0" borderId="108" xfId="0" applyNumberFormat="1" applyFont="1" applyFill="1" applyBorder="1" applyAlignment="1" applyProtection="1">
      <alignment horizontal="center" vertical="center"/>
      <protection/>
    </xf>
    <xf numFmtId="0" fontId="70" fillId="0" borderId="32" xfId="0" applyFont="1" applyFill="1" applyBorder="1" applyAlignment="1" applyProtection="1">
      <alignment horizontal="left" vertical="center" wrapText="1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horizontal="center" vertical="center"/>
      <protection/>
    </xf>
    <xf numFmtId="181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3" fontId="8" fillId="0" borderId="0" xfId="0" applyNumberFormat="1" applyFont="1" applyAlignment="1" applyProtection="1">
      <alignment vertical="center"/>
      <protection/>
    </xf>
    <xf numFmtId="0" fontId="70" fillId="34" borderId="64" xfId="0" applyFont="1" applyFill="1" applyBorder="1" applyAlignment="1" applyProtection="1">
      <alignment horizontal="left" vertical="center" wrapText="1" indent="3"/>
      <protection locked="0"/>
    </xf>
    <xf numFmtId="0" fontId="70" fillId="34" borderId="64" xfId="0" applyFont="1" applyFill="1" applyBorder="1" applyAlignment="1" applyProtection="1">
      <alignment vertical="center"/>
      <protection locked="0"/>
    </xf>
    <xf numFmtId="0" fontId="70" fillId="34" borderId="101" xfId="0" applyFont="1" applyFill="1" applyBorder="1" applyAlignment="1" applyProtection="1">
      <alignment horizontal="left" vertical="center" wrapText="1" indent="3"/>
      <protection locked="0"/>
    </xf>
    <xf numFmtId="0" fontId="70" fillId="34" borderId="101" xfId="0" applyFont="1" applyFill="1" applyBorder="1" applyAlignment="1" applyProtection="1">
      <alignment vertical="center"/>
      <protection locked="0"/>
    </xf>
    <xf numFmtId="0" fontId="70" fillId="34" borderId="64" xfId="0" applyFont="1" applyFill="1" applyBorder="1" applyAlignment="1" applyProtection="1">
      <alignment horizontal="left" vertical="center" wrapText="1" indent="4"/>
      <protection locked="0"/>
    </xf>
    <xf numFmtId="0" fontId="70" fillId="34" borderId="108" xfId="0" applyFont="1" applyFill="1" applyBorder="1" applyAlignment="1" applyProtection="1">
      <alignment horizontal="left" vertical="center" wrapText="1" indent="4"/>
      <protection locked="0"/>
    </xf>
    <xf numFmtId="0" fontId="73" fillId="34" borderId="108" xfId="0" applyFont="1" applyFill="1" applyBorder="1" applyAlignment="1" applyProtection="1">
      <alignment horizontal="center" vertical="center"/>
      <protection locked="0"/>
    </xf>
    <xf numFmtId="0" fontId="70" fillId="36" borderId="36" xfId="0" applyFont="1" applyFill="1" applyBorder="1" applyAlignment="1" applyProtection="1">
      <alignment horizontal="center" vertical="center" wrapText="1"/>
      <protection locked="0"/>
    </xf>
    <xf numFmtId="0" fontId="70" fillId="36" borderId="43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vertical="center"/>
      <protection/>
    </xf>
    <xf numFmtId="0" fontId="70" fillId="0" borderId="109" xfId="0" applyFont="1" applyBorder="1" applyAlignment="1" applyProtection="1">
      <alignment horizontal="left" vertical="center" wrapText="1" indent="1"/>
      <protection/>
    </xf>
    <xf numFmtId="0" fontId="70" fillId="0" borderId="24" xfId="0" applyFont="1" applyFill="1" applyBorder="1" applyAlignment="1" applyProtection="1">
      <alignment horizontal="left" vertical="center" wrapText="1"/>
      <protection/>
    </xf>
    <xf numFmtId="0" fontId="70" fillId="0" borderId="57" xfId="0" applyFont="1" applyFill="1" applyBorder="1" applyAlignment="1" applyProtection="1">
      <alignment horizontal="left" vertical="center" wrapText="1"/>
      <protection/>
    </xf>
    <xf numFmtId="4" fontId="70" fillId="0" borderId="64" xfId="0" applyNumberFormat="1" applyFont="1" applyFill="1" applyBorder="1" applyAlignment="1" applyProtection="1">
      <alignment horizontal="center" vertical="center"/>
      <protection/>
    </xf>
    <xf numFmtId="0" fontId="70" fillId="0" borderId="11" xfId="0" applyFont="1" applyBorder="1" applyAlignment="1" applyProtection="1">
      <alignment horizontal="left" vertical="center" wrapText="1" indent="1"/>
      <protection/>
    </xf>
    <xf numFmtId="0" fontId="73" fillId="0" borderId="0" xfId="0" applyFont="1" applyFill="1" applyBorder="1" applyAlignment="1" applyProtection="1">
      <alignment horizontal="center" vertical="center" wrapText="1"/>
      <protection/>
    </xf>
    <xf numFmtId="0" fontId="70" fillId="0" borderId="36" xfId="0" applyFont="1" applyFill="1" applyBorder="1" applyAlignment="1" applyProtection="1">
      <alignment horizontal="center" vertical="center"/>
      <protection/>
    </xf>
    <xf numFmtId="0" fontId="70" fillId="0" borderId="65" xfId="0" applyFont="1" applyFill="1" applyBorder="1" applyAlignment="1" applyProtection="1">
      <alignment horizontal="center" vertical="center"/>
      <protection/>
    </xf>
    <xf numFmtId="0" fontId="70" fillId="0" borderId="94" xfId="0" applyFont="1" applyFill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left" vertical="center" wrapText="1" indent="4"/>
      <protection/>
    </xf>
    <xf numFmtId="1" fontId="8" fillId="0" borderId="110" xfId="0" applyNumberFormat="1" applyFont="1" applyFill="1" applyBorder="1" applyAlignment="1" applyProtection="1">
      <alignment horizontal="center" vertical="center" wrapText="1"/>
      <protection/>
    </xf>
    <xf numFmtId="0" fontId="8" fillId="0" borderId="94" xfId="0" applyFont="1" applyBorder="1" applyAlignment="1" applyProtection="1">
      <alignment horizontal="center" vertical="center" wrapText="1"/>
      <protection/>
    </xf>
    <xf numFmtId="0" fontId="70" fillId="0" borderId="24" xfId="0" applyFont="1" applyBorder="1" applyAlignment="1" applyProtection="1">
      <alignment horizontal="left" vertical="center" wrapText="1" indent="1"/>
      <protection/>
    </xf>
    <xf numFmtId="0" fontId="70" fillId="0" borderId="20" xfId="0" applyFont="1" applyBorder="1" applyAlignment="1" applyProtection="1">
      <alignment horizontal="left" vertical="center" wrapText="1" indent="1"/>
      <protection/>
    </xf>
    <xf numFmtId="0" fontId="73" fillId="33" borderId="0" xfId="0" applyFont="1" applyFill="1" applyAlignment="1" applyProtection="1">
      <alignment vertical="center"/>
      <protection/>
    </xf>
    <xf numFmtId="3" fontId="70" fillId="0" borderId="0" xfId="0" applyNumberFormat="1" applyFont="1" applyAlignment="1" applyProtection="1">
      <alignment/>
      <protection/>
    </xf>
    <xf numFmtId="0" fontId="70" fillId="0" borderId="65" xfId="0" applyFont="1" applyBorder="1" applyAlignment="1" applyProtection="1">
      <alignment horizontal="center" vertical="center" wrapText="1"/>
      <protection/>
    </xf>
    <xf numFmtId="181" fontId="70" fillId="0" borderId="41" xfId="0" applyNumberFormat="1" applyFont="1" applyBorder="1" applyAlignment="1" applyProtection="1">
      <alignment horizontal="center" vertical="center" wrapText="1"/>
      <protection/>
    </xf>
    <xf numFmtId="0" fontId="70" fillId="0" borderId="66" xfId="0" applyFont="1" applyBorder="1" applyAlignment="1" applyProtection="1">
      <alignment horizontal="center" vertical="center"/>
      <protection/>
    </xf>
    <xf numFmtId="0" fontId="70" fillId="0" borderId="67" xfId="0" applyFont="1" applyBorder="1" applyAlignment="1" applyProtection="1">
      <alignment horizontal="center" vertical="center"/>
      <protection/>
    </xf>
    <xf numFmtId="181" fontId="70" fillId="0" borderId="56" xfId="0" applyNumberFormat="1" applyFont="1" applyBorder="1" applyAlignment="1" applyProtection="1">
      <alignment horizontal="center" vertical="center"/>
      <protection/>
    </xf>
    <xf numFmtId="181" fontId="70" fillId="0" borderId="18" xfId="0" applyNumberFormat="1" applyFont="1" applyBorder="1" applyAlignment="1" applyProtection="1">
      <alignment horizontal="center" vertical="center"/>
      <protection/>
    </xf>
    <xf numFmtId="16" fontId="73" fillId="0" borderId="14" xfId="0" applyNumberFormat="1" applyFont="1" applyBorder="1" applyAlignment="1" applyProtection="1">
      <alignment horizontal="center" vertical="center" wrapText="1"/>
      <protection/>
    </xf>
    <xf numFmtId="0" fontId="70" fillId="0" borderId="39" xfId="0" applyFont="1" applyFill="1" applyBorder="1" applyAlignment="1" applyProtection="1">
      <alignment horizontal="center" vertical="center" wrapText="1"/>
      <protection/>
    </xf>
    <xf numFmtId="190" fontId="8" fillId="0" borderId="0" xfId="0" applyNumberFormat="1" applyFont="1" applyFill="1" applyBorder="1" applyAlignment="1" applyProtection="1">
      <alignment horizontal="right" vertical="center" wrapText="1"/>
      <protection/>
    </xf>
    <xf numFmtId="181" fontId="73" fillId="0" borderId="16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9" fontId="70" fillId="0" borderId="17" xfId="0" applyNumberFormat="1" applyFont="1" applyBorder="1" applyAlignment="1" applyProtection="1">
      <alignment horizontal="center" vertical="center" wrapText="1"/>
      <protection/>
    </xf>
    <xf numFmtId="181" fontId="73" fillId="0" borderId="18" xfId="0" applyNumberFormat="1" applyFont="1" applyBorder="1" applyAlignment="1" applyProtection="1">
      <alignment vertical="center"/>
      <protection/>
    </xf>
    <xf numFmtId="49" fontId="73" fillId="0" borderId="111" xfId="0" applyNumberFormat="1" applyFont="1" applyBorder="1" applyAlignment="1" applyProtection="1">
      <alignment horizontal="center" vertical="center" wrapText="1"/>
      <protection/>
    </xf>
    <xf numFmtId="0" fontId="70" fillId="0" borderId="112" xfId="0" applyFont="1" applyBorder="1" applyAlignment="1" applyProtection="1">
      <alignment horizontal="left" vertical="center" wrapText="1" indent="1"/>
      <protection/>
    </xf>
    <xf numFmtId="181" fontId="73" fillId="0" borderId="61" xfId="0" applyNumberFormat="1" applyFont="1" applyBorder="1" applyAlignment="1" applyProtection="1">
      <alignment vertical="center"/>
      <protection/>
    </xf>
    <xf numFmtId="0" fontId="70" fillId="0" borderId="39" xfId="0" applyFont="1" applyBorder="1" applyAlignment="1" applyProtection="1">
      <alignment vertical="center"/>
      <protection/>
    </xf>
    <xf numFmtId="0" fontId="70" fillId="0" borderId="64" xfId="0" applyFont="1" applyBorder="1" applyAlignment="1" applyProtection="1">
      <alignment horizontal="left" vertical="center" wrapText="1" indent="4"/>
      <protection/>
    </xf>
    <xf numFmtId="0" fontId="70" fillId="0" borderId="65" xfId="0" applyFont="1" applyBorder="1" applyAlignment="1" applyProtection="1">
      <alignment horizontal="center" vertical="center"/>
      <protection/>
    </xf>
    <xf numFmtId="181" fontId="70" fillId="0" borderId="41" xfId="0" applyNumberFormat="1" applyFont="1" applyBorder="1" applyAlignment="1" applyProtection="1">
      <alignment vertical="center"/>
      <protection/>
    </xf>
    <xf numFmtId="181" fontId="70" fillId="0" borderId="16" xfId="0" applyNumberFormat="1" applyFont="1" applyBorder="1" applyAlignment="1" applyProtection="1">
      <alignment vertical="center"/>
      <protection/>
    </xf>
    <xf numFmtId="49" fontId="73" fillId="0" borderId="15" xfId="0" applyNumberFormat="1" applyFont="1" applyBorder="1" applyAlignment="1" applyProtection="1">
      <alignment horizontal="center" vertical="center" wrapText="1"/>
      <protection/>
    </xf>
    <xf numFmtId="0" fontId="70" fillId="0" borderId="113" xfId="0" applyFont="1" applyBorder="1" applyAlignment="1" applyProtection="1">
      <alignment horizontal="left" vertical="center" wrapText="1" indent="1"/>
      <protection/>
    </xf>
    <xf numFmtId="181" fontId="70" fillId="0" borderId="59" xfId="0" applyNumberFormat="1" applyFont="1" applyBorder="1" applyAlignment="1" applyProtection="1">
      <alignment vertical="center"/>
      <protection/>
    </xf>
    <xf numFmtId="0" fontId="70" fillId="0" borderId="63" xfId="0" applyFont="1" applyBorder="1" applyAlignment="1" applyProtection="1">
      <alignment vertical="center"/>
      <protection/>
    </xf>
    <xf numFmtId="0" fontId="70" fillId="0" borderId="2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70" fillId="0" borderId="64" xfId="0" applyFont="1" applyBorder="1" applyAlignment="1" applyProtection="1">
      <alignment horizontal="left" vertical="center" wrapText="1" indent="2"/>
      <protection/>
    </xf>
    <xf numFmtId="181" fontId="70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70" fillId="0" borderId="64" xfId="0" applyFont="1" applyFill="1" applyBorder="1" applyAlignment="1" applyProtection="1">
      <alignment horizontal="left" vertical="center" wrapText="1" indent="2"/>
      <protection/>
    </xf>
    <xf numFmtId="0" fontId="70" fillId="0" borderId="96" xfId="0" applyFont="1" applyFill="1" applyBorder="1" applyAlignment="1" applyProtection="1">
      <alignment vertical="center"/>
      <protection/>
    </xf>
    <xf numFmtId="0" fontId="70" fillId="0" borderId="114" xfId="0" applyFont="1" applyBorder="1" applyAlignment="1" applyProtection="1">
      <alignment horizontal="center" vertical="center"/>
      <protection/>
    </xf>
    <xf numFmtId="181" fontId="70" fillId="0" borderId="41" xfId="0" applyNumberFormat="1" applyFont="1" applyFill="1" applyBorder="1" applyAlignment="1" applyProtection="1">
      <alignment vertical="center"/>
      <protection/>
    </xf>
    <xf numFmtId="181" fontId="70" fillId="0" borderId="56" xfId="0" applyNumberFormat="1" applyFont="1" applyFill="1" applyBorder="1" applyAlignment="1" applyProtection="1">
      <alignment vertical="center"/>
      <protection/>
    </xf>
    <xf numFmtId="181" fontId="70" fillId="0" borderId="18" xfId="0" applyNumberFormat="1" applyFont="1" applyBorder="1" applyAlignment="1" applyProtection="1">
      <alignment vertical="center"/>
      <protection/>
    </xf>
    <xf numFmtId="177" fontId="73" fillId="0" borderId="86" xfId="0" applyNumberFormat="1" applyFont="1" applyBorder="1" applyAlignment="1" applyProtection="1">
      <alignment horizontal="right" vertical="center"/>
      <protection/>
    </xf>
    <xf numFmtId="0" fontId="70" fillId="0" borderId="87" xfId="0" applyFont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 applyProtection="1">
      <alignment vertical="center"/>
      <protection/>
    </xf>
    <xf numFmtId="49" fontId="73" fillId="0" borderId="99" xfId="0" applyNumberFormat="1" applyFont="1" applyBorder="1" applyAlignment="1" applyProtection="1">
      <alignment horizontal="center" vertical="center" wrapText="1"/>
      <protection/>
    </xf>
    <xf numFmtId="181" fontId="70" fillId="0" borderId="59" xfId="0" applyNumberFormat="1" applyFont="1" applyFill="1" applyBorder="1" applyAlignment="1" applyProtection="1">
      <alignment vertical="center"/>
      <protection/>
    </xf>
    <xf numFmtId="4" fontId="70" fillId="0" borderId="63" xfId="0" applyNumberFormat="1" applyFont="1" applyFill="1" applyBorder="1" applyAlignment="1" applyProtection="1">
      <alignment horizontal="center" vertical="center"/>
      <protection/>
    </xf>
    <xf numFmtId="0" fontId="70" fillId="0" borderId="64" xfId="0" applyFont="1" applyBorder="1" applyAlignment="1" applyProtection="1">
      <alignment horizontal="left" vertical="center" indent="2"/>
      <protection/>
    </xf>
    <xf numFmtId="0" fontId="70" fillId="0" borderId="41" xfId="0" applyFont="1" applyFill="1" applyBorder="1" applyAlignment="1" applyProtection="1">
      <alignment horizontal="center" vertical="center"/>
      <protection/>
    </xf>
    <xf numFmtId="2" fontId="70" fillId="0" borderId="41" xfId="0" applyNumberFormat="1" applyFont="1" applyFill="1" applyBorder="1" applyAlignment="1" applyProtection="1">
      <alignment horizontal="right" vertical="center"/>
      <protection/>
    </xf>
    <xf numFmtId="2" fontId="70" fillId="0" borderId="16" xfId="0" applyNumberFormat="1" applyFont="1" applyBorder="1" applyAlignment="1" applyProtection="1">
      <alignment vertical="center"/>
      <protection/>
    </xf>
    <xf numFmtId="2" fontId="70" fillId="0" borderId="16" xfId="0" applyNumberFormat="1" applyFont="1" applyFill="1" applyBorder="1" applyAlignment="1" applyProtection="1">
      <alignment vertical="center"/>
      <protection/>
    </xf>
    <xf numFmtId="2" fontId="70" fillId="0" borderId="41" xfId="0" applyNumberFormat="1" applyFont="1" applyFill="1" applyBorder="1" applyAlignment="1" applyProtection="1">
      <alignment vertical="center"/>
      <protection/>
    </xf>
    <xf numFmtId="181" fontId="70" fillId="0" borderId="44" xfId="0" applyNumberFormat="1" applyFont="1" applyFill="1" applyBorder="1" applyAlignment="1" applyProtection="1">
      <alignment vertical="center"/>
      <protection/>
    </xf>
    <xf numFmtId="181" fontId="70" fillId="0" borderId="47" xfId="0" applyNumberFormat="1" applyFont="1" applyBorder="1" applyAlignment="1" applyProtection="1">
      <alignment vertical="center"/>
      <protection/>
    </xf>
    <xf numFmtId="0" fontId="70" fillId="0" borderId="32" xfId="0" applyFont="1" applyFill="1" applyBorder="1" applyAlignment="1" applyProtection="1">
      <alignment horizontal="left" vertical="center" wrapText="1" indent="1"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70" fillId="34" borderId="64" xfId="0" applyFont="1" applyFill="1" applyBorder="1" applyAlignment="1" applyProtection="1">
      <alignment horizontal="left" vertical="center" wrapText="1" indent="2"/>
      <protection locked="0"/>
    </xf>
    <xf numFmtId="0" fontId="70" fillId="34" borderId="65" xfId="0" applyFont="1" applyFill="1" applyBorder="1" applyAlignment="1" applyProtection="1">
      <alignment horizontal="center" vertical="center"/>
      <protection locked="0"/>
    </xf>
    <xf numFmtId="0" fontId="70" fillId="34" borderId="101" xfId="0" applyFont="1" applyFill="1" applyBorder="1" applyAlignment="1" applyProtection="1">
      <alignment horizontal="left" vertical="center" wrapText="1" indent="2"/>
      <protection locked="0"/>
    </xf>
    <xf numFmtId="0" fontId="70" fillId="34" borderId="64" xfId="0" applyFont="1" applyFill="1" applyBorder="1" applyAlignment="1" applyProtection="1">
      <alignment horizontal="left" vertical="center" wrapText="1"/>
      <protection locked="0"/>
    </xf>
    <xf numFmtId="0" fontId="70" fillId="34" borderId="108" xfId="0" applyFont="1" applyFill="1" applyBorder="1" applyAlignment="1" applyProtection="1">
      <alignment horizontal="left" vertical="center" wrapText="1"/>
      <protection locked="0"/>
    </xf>
    <xf numFmtId="49" fontId="70" fillId="36" borderId="15" xfId="0" applyNumberFormat="1" applyFont="1" applyFill="1" applyBorder="1" applyAlignment="1" applyProtection="1">
      <alignment horizontal="center" vertical="center" wrapText="1"/>
      <protection locked="0"/>
    </xf>
    <xf numFmtId="49" fontId="70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70" fillId="36" borderId="115" xfId="0" applyNumberFormat="1" applyFont="1" applyFill="1" applyBorder="1" applyAlignment="1" applyProtection="1">
      <alignment horizontal="center" vertical="center" wrapText="1"/>
      <protection locked="0"/>
    </xf>
    <xf numFmtId="3" fontId="70" fillId="0" borderId="41" xfId="0" applyNumberFormat="1" applyFont="1" applyFill="1" applyBorder="1" applyAlignment="1" applyProtection="1">
      <alignment horizontal="center" vertical="center"/>
      <protection/>
    </xf>
    <xf numFmtId="49" fontId="70" fillId="36" borderId="9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33" borderId="0" xfId="0" applyNumberFormat="1" applyFont="1" applyFill="1" applyAlignment="1" applyProtection="1">
      <alignment vertical="center"/>
      <protection/>
    </xf>
    <xf numFmtId="1" fontId="8" fillId="33" borderId="0" xfId="0" applyNumberFormat="1" applyFont="1" applyFill="1" applyAlignment="1" applyProtection="1">
      <alignment horizontal="center" vertical="center"/>
      <protection/>
    </xf>
    <xf numFmtId="1" fontId="8" fillId="33" borderId="0" xfId="0" applyNumberFormat="1" applyFont="1" applyFill="1" applyAlignment="1" applyProtection="1">
      <alignment vertical="center"/>
      <protection/>
    </xf>
    <xf numFmtId="0" fontId="64" fillId="33" borderId="0" xfId="0" applyFont="1" applyFill="1" applyAlignment="1" applyProtection="1">
      <alignment vertical="center"/>
      <protection/>
    </xf>
    <xf numFmtId="49" fontId="64" fillId="33" borderId="0" xfId="0" applyNumberFormat="1" applyFont="1" applyFill="1" applyBorder="1" applyAlignment="1" applyProtection="1">
      <alignment vertical="center"/>
      <protection/>
    </xf>
    <xf numFmtId="0" fontId="64" fillId="33" borderId="0" xfId="0" applyFont="1" applyFill="1" applyAlignment="1" applyProtection="1">
      <alignment horizontal="center" vertical="center"/>
      <protection/>
    </xf>
    <xf numFmtId="1" fontId="64" fillId="33" borderId="0" xfId="0" applyNumberFormat="1" applyFont="1" applyFill="1" applyAlignment="1" applyProtection="1">
      <alignment horizontal="center" vertical="center"/>
      <protection/>
    </xf>
    <xf numFmtId="1" fontId="64" fillId="33" borderId="0" xfId="0" applyNumberFormat="1" applyFont="1" applyFill="1" applyAlignment="1" applyProtection="1">
      <alignment vertical="center"/>
      <protection/>
    </xf>
    <xf numFmtId="49" fontId="64" fillId="0" borderId="0" xfId="0" applyNumberFormat="1" applyFont="1" applyAlignment="1" applyProtection="1">
      <alignment horizontal="left" vertical="center"/>
      <protection/>
    </xf>
    <xf numFmtId="0" fontId="64" fillId="0" borderId="0" xfId="0" applyFont="1" applyAlignment="1" applyProtection="1">
      <alignment/>
      <protection/>
    </xf>
    <xf numFmtId="0" fontId="64" fillId="0" borderId="0" xfId="0" applyFont="1" applyAlignment="1" applyProtection="1">
      <alignment horizontal="center"/>
      <protection/>
    </xf>
    <xf numFmtId="1" fontId="64" fillId="0" borderId="0" xfId="0" applyNumberFormat="1" applyFont="1" applyAlignment="1" applyProtection="1">
      <alignment horizontal="center"/>
      <protection/>
    </xf>
    <xf numFmtId="1" fontId="64" fillId="0" borderId="0" xfId="0" applyNumberFormat="1" applyFont="1" applyAlignment="1" applyProtection="1">
      <alignment/>
      <protection/>
    </xf>
    <xf numFmtId="49" fontId="65" fillId="33" borderId="0" xfId="0" applyNumberFormat="1" applyFont="1" applyFill="1" applyBorder="1" applyAlignment="1" applyProtection="1">
      <alignment horizontal="center" vertical="center"/>
      <protection/>
    </xf>
    <xf numFmtId="1" fontId="65" fillId="33" borderId="0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vertical="center" wrapText="1"/>
      <protection/>
    </xf>
    <xf numFmtId="0" fontId="65" fillId="33" borderId="0" xfId="0" applyFont="1" applyFill="1" applyBorder="1" applyAlignment="1" applyProtection="1">
      <alignment horizontal="center" vertical="center"/>
      <protection/>
    </xf>
    <xf numFmtId="49" fontId="64" fillId="0" borderId="0" xfId="0" applyNumberFormat="1" applyFont="1" applyAlignment="1" applyProtection="1">
      <alignment/>
      <protection/>
    </xf>
    <xf numFmtId="0" fontId="64" fillId="0" borderId="0" xfId="0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" fontId="64" fillId="0" borderId="65" xfId="0" applyNumberFormat="1" applyFont="1" applyFill="1" applyBorder="1" applyAlignment="1" applyProtection="1">
      <alignment horizontal="center" vertical="center" wrapText="1"/>
      <protection/>
    </xf>
    <xf numFmtId="1" fontId="64" fillId="0" borderId="41" xfId="0" applyNumberFormat="1" applyFont="1" applyFill="1" applyBorder="1" applyAlignment="1" applyProtection="1">
      <alignment horizontal="center" vertical="center" wrapText="1"/>
      <protection/>
    </xf>
    <xf numFmtId="1" fontId="64" fillId="0" borderId="65" xfId="0" applyNumberFormat="1" applyFont="1" applyFill="1" applyBorder="1" applyAlignment="1" applyProtection="1">
      <alignment horizontal="center" vertical="center"/>
      <protection/>
    </xf>
    <xf numFmtId="1" fontId="64" fillId="0" borderId="41" xfId="0" applyNumberFormat="1" applyFont="1" applyFill="1" applyBorder="1" applyAlignment="1" applyProtection="1">
      <alignment horizontal="center" vertical="center"/>
      <protection/>
    </xf>
    <xf numFmtId="1" fontId="64" fillId="0" borderId="36" xfId="0" applyNumberFormat="1" applyFont="1" applyFill="1" applyBorder="1" applyAlignment="1" applyProtection="1">
      <alignment horizontal="center" vertical="center" wrapText="1"/>
      <protection/>
    </xf>
    <xf numFmtId="1" fontId="64" fillId="0" borderId="101" xfId="0" applyNumberFormat="1" applyFont="1" applyFill="1" applyBorder="1" applyAlignment="1" applyProtection="1">
      <alignment horizontal="center" vertical="center" wrapText="1"/>
      <protection/>
    </xf>
    <xf numFmtId="1" fontId="64" fillId="0" borderId="67" xfId="0" applyNumberFormat="1" applyFont="1" applyFill="1" applyBorder="1" applyAlignment="1" applyProtection="1">
      <alignment horizontal="center" vertical="center" wrapText="1"/>
      <protection/>
    </xf>
    <xf numFmtId="1" fontId="64" fillId="0" borderId="56" xfId="0" applyNumberFormat="1" applyFont="1" applyFill="1" applyBorder="1" applyAlignment="1" applyProtection="1">
      <alignment horizontal="center" vertical="center" wrapText="1"/>
      <protection/>
    </xf>
    <xf numFmtId="1" fontId="64" fillId="0" borderId="49" xfId="0" applyNumberFormat="1" applyFont="1" applyFill="1" applyBorder="1" applyAlignment="1" applyProtection="1">
      <alignment horizontal="center" vertical="center" wrapText="1"/>
      <protection/>
    </xf>
    <xf numFmtId="178" fontId="64" fillId="0" borderId="0" xfId="0" applyNumberFormat="1" applyFont="1" applyFill="1" applyAlignment="1" applyProtection="1">
      <alignment vertical="center"/>
      <protection/>
    </xf>
    <xf numFmtId="178" fontId="64" fillId="0" borderId="98" xfId="0" applyNumberFormat="1" applyFont="1" applyFill="1" applyBorder="1" applyAlignment="1" applyProtection="1">
      <alignment horizontal="center" vertical="center"/>
      <protection/>
    </xf>
    <xf numFmtId="178" fontId="64" fillId="0" borderId="86" xfId="0" applyNumberFormat="1" applyFont="1" applyFill="1" applyBorder="1" applyAlignment="1" applyProtection="1">
      <alignment horizontal="left" vertical="center" wrapText="1" indent="1"/>
      <protection/>
    </xf>
    <xf numFmtId="3" fontId="64" fillId="0" borderId="109" xfId="0" applyNumberFormat="1" applyFont="1" applyFill="1" applyBorder="1" applyAlignment="1" applyProtection="1">
      <alignment horizontal="center" vertical="center"/>
      <protection/>
    </xf>
    <xf numFmtId="182" fontId="65" fillId="0" borderId="109" xfId="0" applyNumberFormat="1" applyFont="1" applyFill="1" applyBorder="1" applyAlignment="1" applyProtection="1">
      <alignment horizontal="center" vertical="center"/>
      <protection/>
    </xf>
    <xf numFmtId="178" fontId="65" fillId="0" borderId="87" xfId="0" applyNumberFormat="1" applyFont="1" applyFill="1" applyBorder="1" applyAlignment="1" applyProtection="1">
      <alignment horizontal="center" vertical="center"/>
      <protection/>
    </xf>
    <xf numFmtId="178" fontId="8" fillId="0" borderId="0" xfId="0" applyNumberFormat="1" applyFont="1" applyFill="1" applyAlignment="1" applyProtection="1">
      <alignment vertical="center"/>
      <protection/>
    </xf>
    <xf numFmtId="178" fontId="64" fillId="0" borderId="0" xfId="0" applyNumberFormat="1" applyFont="1" applyAlignment="1" applyProtection="1">
      <alignment/>
      <protection/>
    </xf>
    <xf numFmtId="3" fontId="64" fillId="0" borderId="59" xfId="0" applyNumberFormat="1" applyFont="1" applyBorder="1" applyAlignment="1" applyProtection="1">
      <alignment/>
      <protection/>
    </xf>
    <xf numFmtId="3" fontId="64" fillId="0" borderId="62" xfId="0" applyNumberFormat="1" applyFont="1" applyBorder="1" applyAlignment="1" applyProtection="1">
      <alignment/>
      <protection/>
    </xf>
    <xf numFmtId="182" fontId="65" fillId="0" borderId="62" xfId="0" applyNumberFormat="1" applyFont="1" applyBorder="1" applyAlignment="1" applyProtection="1">
      <alignment horizontal="center"/>
      <protection/>
    </xf>
    <xf numFmtId="178" fontId="64" fillId="0" borderId="60" xfId="0" applyNumberFormat="1" applyFont="1" applyBorder="1" applyAlignment="1" applyProtection="1">
      <alignment horizontal="center"/>
      <protection/>
    </xf>
    <xf numFmtId="178" fontId="8" fillId="0" borderId="0" xfId="0" applyNumberFormat="1" applyFont="1" applyAlignment="1" applyProtection="1">
      <alignment/>
      <protection/>
    </xf>
    <xf numFmtId="178" fontId="8" fillId="0" borderId="0" xfId="0" applyNumberFormat="1" applyFont="1" applyFill="1" applyAlignment="1" applyProtection="1">
      <alignment/>
      <protection/>
    </xf>
    <xf numFmtId="3" fontId="64" fillId="0" borderId="41" xfId="0" applyNumberFormat="1" applyFont="1" applyBorder="1" applyAlignment="1" applyProtection="1">
      <alignment/>
      <protection/>
    </xf>
    <xf numFmtId="3" fontId="64" fillId="0" borderId="64" xfId="0" applyNumberFormat="1" applyFont="1" applyBorder="1" applyAlignment="1" applyProtection="1">
      <alignment/>
      <protection/>
    </xf>
    <xf numFmtId="182" fontId="65" fillId="0" borderId="64" xfId="0" applyNumberFormat="1" applyFont="1" applyBorder="1" applyAlignment="1" applyProtection="1">
      <alignment horizontal="center"/>
      <protection/>
    </xf>
    <xf numFmtId="178" fontId="64" fillId="0" borderId="24" xfId="0" applyNumberFormat="1" applyFont="1" applyBorder="1" applyAlignment="1" applyProtection="1">
      <alignment horizontal="center"/>
      <protection/>
    </xf>
    <xf numFmtId="4" fontId="64" fillId="0" borderId="41" xfId="0" applyNumberFormat="1" applyFont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Alignment="1" applyProtection="1">
      <alignment/>
      <protection/>
    </xf>
    <xf numFmtId="49" fontId="64" fillId="0" borderId="0" xfId="0" applyNumberFormat="1" applyFont="1" applyFill="1" applyAlignment="1" applyProtection="1">
      <alignment/>
      <protection/>
    </xf>
    <xf numFmtId="0" fontId="64" fillId="0" borderId="0" xfId="0" applyFont="1" applyFill="1" applyAlignment="1" applyProtection="1">
      <alignment horizontal="left"/>
      <protection/>
    </xf>
    <xf numFmtId="0" fontId="64" fillId="0" borderId="0" xfId="0" applyFont="1" applyFill="1" applyAlignment="1" applyProtection="1">
      <alignment/>
      <protection/>
    </xf>
    <xf numFmtId="1" fontId="64" fillId="0" borderId="0" xfId="0" applyNumberFormat="1" applyFont="1" applyFill="1" applyAlignment="1" applyProtection="1">
      <alignment/>
      <protection/>
    </xf>
    <xf numFmtId="1" fontId="64" fillId="0" borderId="0" xfId="0" applyNumberFormat="1" applyFont="1" applyFill="1" applyAlignment="1" applyProtection="1">
      <alignment horizontal="center"/>
      <protection/>
    </xf>
    <xf numFmtId="1" fontId="64" fillId="0" borderId="0" xfId="0" applyNumberFormat="1" applyFont="1" applyFill="1" applyAlignment="1" applyProtection="1">
      <alignment/>
      <protection/>
    </xf>
    <xf numFmtId="1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Alignment="1" applyProtection="1">
      <alignment/>
      <protection/>
    </xf>
    <xf numFmtId="1" fontId="64" fillId="36" borderId="99" xfId="0" applyNumberFormat="1" applyFont="1" applyFill="1" applyBorder="1" applyAlignment="1" applyProtection="1">
      <alignment horizontal="center"/>
      <protection locked="0"/>
    </xf>
    <xf numFmtId="1" fontId="64" fillId="36" borderId="15" xfId="0" applyNumberFormat="1" applyFont="1" applyFill="1" applyBorder="1" applyAlignment="1" applyProtection="1">
      <alignment horizontal="center"/>
      <protection locked="0"/>
    </xf>
    <xf numFmtId="49" fontId="8" fillId="33" borderId="0" xfId="0" applyNumberFormat="1" applyFont="1" applyFill="1" applyBorder="1" applyAlignment="1" applyProtection="1">
      <alignment vertical="center"/>
      <protection/>
    </xf>
    <xf numFmtId="4" fontId="8" fillId="33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/>
      <protection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4" fontId="9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178" fontId="8" fillId="0" borderId="0" xfId="0" applyNumberFormat="1" applyFont="1" applyBorder="1" applyAlignment="1" applyProtection="1">
      <alignment/>
      <protection/>
    </xf>
    <xf numFmtId="49" fontId="8" fillId="0" borderId="116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 horizontal="center" vertical="center"/>
      <protection/>
    </xf>
    <xf numFmtId="1" fontId="8" fillId="0" borderId="94" xfId="0" applyNumberFormat="1" applyFont="1" applyFill="1" applyBorder="1" applyAlignment="1" applyProtection="1">
      <alignment horizontal="center" vertical="center" wrapText="1"/>
      <protection/>
    </xf>
    <xf numFmtId="1" fontId="9" fillId="0" borderId="67" xfId="0" applyNumberFormat="1" applyFont="1" applyFill="1" applyBorder="1" applyAlignment="1" applyProtection="1">
      <alignment horizontal="center" vertical="center" wrapText="1"/>
      <protection/>
    </xf>
    <xf numFmtId="1" fontId="9" fillId="0" borderId="49" xfId="0" applyNumberFormat="1" applyFont="1" applyFill="1" applyBorder="1" applyAlignment="1" applyProtection="1">
      <alignment horizontal="center" vertical="center" wrapText="1"/>
      <protection/>
    </xf>
    <xf numFmtId="1" fontId="9" fillId="0" borderId="56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 applyProtection="1">
      <alignment horizontal="left" vertical="center" wrapText="1"/>
      <protection/>
    </xf>
    <xf numFmtId="1" fontId="8" fillId="0" borderId="38" xfId="0" applyNumberFormat="1" applyFont="1" applyFill="1" applyBorder="1" applyAlignment="1" applyProtection="1">
      <alignment horizontal="center" vertical="center" wrapText="1"/>
      <protection/>
    </xf>
    <xf numFmtId="3" fontId="76" fillId="0" borderId="39" xfId="0" applyNumberFormat="1" applyFont="1" applyFill="1" applyBorder="1" applyAlignment="1" applyProtection="1">
      <alignment horizontal="center" vertical="center" wrapText="1"/>
      <protection/>
    </xf>
    <xf numFmtId="178" fontId="8" fillId="0" borderId="0" xfId="0" applyNumberFormat="1" applyFont="1" applyAlignment="1" applyProtection="1">
      <alignment vertical="center"/>
      <protection/>
    </xf>
    <xf numFmtId="178" fontId="8" fillId="0" borderId="98" xfId="0" applyNumberFormat="1" applyFont="1" applyBorder="1" applyAlignment="1" applyProtection="1">
      <alignment horizontal="center" vertical="center"/>
      <protection/>
    </xf>
    <xf numFmtId="182" fontId="8" fillId="0" borderId="109" xfId="0" applyNumberFormat="1" applyFont="1" applyFill="1" applyBorder="1" applyAlignment="1" applyProtection="1">
      <alignment horizontal="center" vertical="center"/>
      <protection/>
    </xf>
    <xf numFmtId="3" fontId="8" fillId="0" borderId="117" xfId="0" applyNumberFormat="1" applyFont="1" applyFill="1" applyBorder="1" applyAlignment="1" applyProtection="1">
      <alignment horizontal="right" vertical="center"/>
      <protection/>
    </xf>
    <xf numFmtId="3" fontId="8" fillId="0" borderId="118" xfId="0" applyNumberFormat="1" applyFont="1" applyFill="1" applyBorder="1" applyAlignment="1" applyProtection="1">
      <alignment horizontal="right" vertical="center"/>
      <protection/>
    </xf>
    <xf numFmtId="178" fontId="8" fillId="0" borderId="105" xfId="0" applyNumberFormat="1" applyFont="1" applyFill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left" vertical="center" wrapText="1"/>
      <protection/>
    </xf>
    <xf numFmtId="1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24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Alignment="1" applyProtection="1">
      <alignment vertical="center"/>
      <protection/>
    </xf>
    <xf numFmtId="3" fontId="8" fillId="0" borderId="99" xfId="0" applyNumberFormat="1" applyFont="1" applyFill="1" applyBorder="1" applyAlignment="1" applyProtection="1">
      <alignment horizontal="center" vertical="center"/>
      <protection/>
    </xf>
    <xf numFmtId="178" fontId="64" fillId="0" borderId="61" xfId="0" applyNumberFormat="1" applyFont="1" applyFill="1" applyBorder="1" applyAlignment="1" applyProtection="1">
      <alignment horizontal="left" indent="1"/>
      <protection/>
    </xf>
    <xf numFmtId="182" fontId="8" fillId="0" borderId="62" xfId="0" applyNumberFormat="1" applyFont="1" applyBorder="1" applyAlignment="1" applyProtection="1">
      <alignment horizontal="center" vertical="center"/>
      <protection/>
    </xf>
    <xf numFmtId="3" fontId="8" fillId="0" borderId="63" xfId="0" applyNumberFormat="1" applyFont="1" applyBorder="1" applyAlignment="1" applyProtection="1">
      <alignment vertical="center"/>
      <protection/>
    </xf>
    <xf numFmtId="3" fontId="8" fillId="0" borderId="50" xfId="0" applyNumberFormat="1" applyFont="1" applyBorder="1" applyAlignment="1" applyProtection="1">
      <alignment vertical="center"/>
      <protection/>
    </xf>
    <xf numFmtId="3" fontId="8" fillId="0" borderId="100" xfId="0" applyNumberFormat="1" applyFont="1" applyBorder="1" applyAlignment="1" applyProtection="1">
      <alignment vertical="center"/>
      <protection/>
    </xf>
    <xf numFmtId="178" fontId="8" fillId="0" borderId="33" xfId="0" applyNumberFormat="1" applyFont="1" applyFill="1" applyBorder="1" applyAlignment="1" applyProtection="1">
      <alignment horizontal="center" vertical="center"/>
      <protection/>
    </xf>
    <xf numFmtId="3" fontId="9" fillId="0" borderId="24" xfId="0" applyNumberFormat="1" applyFont="1" applyBorder="1" applyAlignment="1" applyProtection="1">
      <alignment horizontal="center" vertical="center" wrapText="1"/>
      <protection/>
    </xf>
    <xf numFmtId="178" fontId="64" fillId="0" borderId="16" xfId="0" applyNumberFormat="1" applyFont="1" applyFill="1" applyBorder="1" applyAlignment="1" applyProtection="1">
      <alignment horizontal="left" indent="1"/>
      <protection/>
    </xf>
    <xf numFmtId="182" fontId="8" fillId="0" borderId="64" xfId="0" applyNumberFormat="1" applyFont="1" applyBorder="1" applyAlignment="1" applyProtection="1">
      <alignment horizontal="center" vertical="center"/>
      <protection/>
    </xf>
    <xf numFmtId="3" fontId="8" fillId="0" borderId="36" xfId="0" applyNumberFormat="1" applyFont="1" applyBorder="1" applyAlignment="1" applyProtection="1">
      <alignment vertical="center"/>
      <protection/>
    </xf>
    <xf numFmtId="3" fontId="8" fillId="0" borderId="96" xfId="0" applyNumberFormat="1" applyFont="1" applyBorder="1" applyAlignment="1" applyProtection="1">
      <alignment vertical="center"/>
      <protection/>
    </xf>
    <xf numFmtId="0" fontId="8" fillId="0" borderId="64" xfId="0" applyFont="1" applyFill="1" applyBorder="1" applyAlignment="1" applyProtection="1">
      <alignment horizontal="left" vertical="center" indent="4"/>
      <protection/>
    </xf>
    <xf numFmtId="3" fontId="9" fillId="0" borderId="24" xfId="0" applyNumberFormat="1" applyFont="1" applyFill="1" applyBorder="1" applyAlignment="1" applyProtection="1">
      <alignment horizontal="center" vertical="center"/>
      <protection/>
    </xf>
    <xf numFmtId="178" fontId="8" fillId="0" borderId="16" xfId="0" applyNumberFormat="1" applyFont="1" applyFill="1" applyBorder="1" applyAlignment="1" applyProtection="1">
      <alignment horizontal="left" indent="1"/>
      <protection/>
    </xf>
    <xf numFmtId="0" fontId="8" fillId="0" borderId="108" xfId="0" applyFont="1" applyFill="1" applyBorder="1" applyAlignment="1" applyProtection="1">
      <alignment horizontal="left" vertical="center" indent="4"/>
      <protection/>
    </xf>
    <xf numFmtId="1" fontId="8" fillId="0" borderId="47" xfId="0" applyNumberFormat="1" applyFont="1" applyFill="1" applyBorder="1" applyAlignment="1" applyProtection="1">
      <alignment horizontal="center" vertical="center" wrapText="1"/>
      <protection/>
    </xf>
    <xf numFmtId="3" fontId="9" fillId="0" borderId="32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78" fontId="8" fillId="0" borderId="0" xfId="0" applyNumberFormat="1" applyFont="1" applyBorder="1" applyAlignment="1" applyProtection="1">
      <alignment vertical="center"/>
      <protection/>
    </xf>
    <xf numFmtId="178" fontId="8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horizontal="center"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3" fontId="8" fillId="0" borderId="0" xfId="0" applyNumberFormat="1" applyFont="1" applyAlignment="1" applyProtection="1">
      <alignment vertical="center"/>
      <protection/>
    </xf>
    <xf numFmtId="3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 applyProtection="1">
      <alignment horizontal="justify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/>
      <protection/>
    </xf>
    <xf numFmtId="3" fontId="64" fillId="0" borderId="0" xfId="0" applyNumberFormat="1" applyFont="1" applyBorder="1" applyAlignment="1" applyProtection="1">
      <alignment/>
      <protection/>
    </xf>
    <xf numFmtId="182" fontId="65" fillId="0" borderId="0" xfId="0" applyNumberFormat="1" applyFont="1" applyBorder="1" applyAlignment="1" applyProtection="1">
      <alignment horizontal="center"/>
      <protection/>
    </xf>
    <xf numFmtId="178" fontId="64" fillId="0" borderId="0" xfId="0" applyNumberFormat="1" applyFont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178" fontId="8" fillId="0" borderId="0" xfId="0" applyNumberFormat="1" applyFont="1" applyFill="1" applyBorder="1" applyAlignment="1" applyProtection="1">
      <alignment horizontal="left" indent="1"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178" fontId="8" fillId="0" borderId="0" xfId="0" applyNumberFormat="1" applyFont="1" applyFill="1" applyBorder="1" applyAlignment="1" applyProtection="1">
      <alignment horizontal="center" vertical="center"/>
      <protection/>
    </xf>
    <xf numFmtId="4" fontId="64" fillId="0" borderId="0" xfId="0" applyNumberFormat="1" applyFont="1" applyFill="1" applyBorder="1" applyAlignment="1" applyProtection="1">
      <alignment/>
      <protection/>
    </xf>
    <xf numFmtId="1" fontId="64" fillId="0" borderId="0" xfId="0" applyNumberFormat="1" applyFont="1" applyFill="1" applyBorder="1" applyAlignment="1" applyProtection="1">
      <alignment horizontal="center"/>
      <protection/>
    </xf>
    <xf numFmtId="178" fontId="64" fillId="0" borderId="0" xfId="0" applyNumberFormat="1" applyFont="1" applyFill="1" applyBorder="1" applyAlignment="1" applyProtection="1">
      <alignment horizontal="left" indent="1"/>
      <protection/>
    </xf>
    <xf numFmtId="3" fontId="64" fillId="0" borderId="0" xfId="0" applyNumberFormat="1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/>
      <protection/>
    </xf>
    <xf numFmtId="0" fontId="7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 horizontal="left"/>
      <protection locked="0"/>
    </xf>
    <xf numFmtId="0" fontId="70" fillId="0" borderId="0" xfId="0" applyFont="1" applyFill="1" applyAlignment="1" applyProtection="1">
      <alignment horizontal="left" vertical="center" wrapText="1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70" fillId="33" borderId="0" xfId="0" applyFont="1" applyFill="1" applyAlignment="1" applyProtection="1">
      <alignment horizontal="left" vertical="center"/>
      <protection/>
    </xf>
    <xf numFmtId="0" fontId="70" fillId="0" borderId="62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10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119" xfId="0" applyFont="1" applyFill="1" applyBorder="1" applyAlignment="1">
      <alignment horizontal="center" vertical="center"/>
    </xf>
    <xf numFmtId="0" fontId="70" fillId="0" borderId="120" xfId="0" applyFont="1" applyFill="1" applyBorder="1" applyAlignment="1">
      <alignment horizontal="center" vertical="center"/>
    </xf>
    <xf numFmtId="0" fontId="70" fillId="0" borderId="61" xfId="0" applyFont="1" applyFill="1" applyBorder="1" applyAlignment="1">
      <alignment horizontal="center" vertical="center"/>
    </xf>
    <xf numFmtId="0" fontId="73" fillId="0" borderId="54" xfId="0" applyFont="1" applyFill="1" applyBorder="1" applyAlignment="1">
      <alignment horizontal="left" vertical="center"/>
    </xf>
    <xf numFmtId="0" fontId="73" fillId="0" borderId="20" xfId="0" applyFont="1" applyFill="1" applyBorder="1" applyAlignment="1">
      <alignment horizontal="left" vertical="center"/>
    </xf>
    <xf numFmtId="0" fontId="70" fillId="0" borderId="121" xfId="0" applyFont="1" applyBorder="1" applyAlignment="1">
      <alignment horizontal="center" vertical="center" wrapText="1"/>
    </xf>
    <xf numFmtId="0" fontId="70" fillId="0" borderId="122" xfId="0" applyFont="1" applyBorder="1" applyAlignment="1">
      <alignment horizontal="center" vertical="center" wrapText="1"/>
    </xf>
    <xf numFmtId="0" fontId="70" fillId="0" borderId="76" xfId="0" applyFont="1" applyBorder="1" applyAlignment="1">
      <alignment horizontal="center" vertical="center" wrapText="1"/>
    </xf>
    <xf numFmtId="0" fontId="70" fillId="0" borderId="107" xfId="0" applyFont="1" applyBorder="1" applyAlignment="1">
      <alignment horizontal="center" vertical="center" wrapText="1"/>
    </xf>
    <xf numFmtId="0" fontId="70" fillId="0" borderId="123" xfId="0" applyFont="1" applyBorder="1" applyAlignment="1">
      <alignment horizontal="center" vertical="center" wrapText="1"/>
    </xf>
    <xf numFmtId="0" fontId="70" fillId="0" borderId="124" xfId="0" applyFont="1" applyBorder="1" applyAlignment="1">
      <alignment horizontal="center" vertical="center" wrapText="1"/>
    </xf>
    <xf numFmtId="0" fontId="70" fillId="0" borderId="94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125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 horizontal="center" vertical="center"/>
    </xf>
    <xf numFmtId="0" fontId="70" fillId="0" borderId="50" xfId="0" applyFont="1" applyFill="1" applyBorder="1" applyAlignment="1">
      <alignment horizontal="center" vertical="center"/>
    </xf>
    <xf numFmtId="0" fontId="70" fillId="0" borderId="100" xfId="0" applyFont="1" applyFill="1" applyBorder="1" applyAlignment="1">
      <alignment horizontal="center" vertical="center"/>
    </xf>
    <xf numFmtId="0" fontId="70" fillId="0" borderId="126" xfId="0" applyFont="1" applyFill="1" applyBorder="1" applyAlignment="1">
      <alignment horizontal="center" vertical="center" wrapText="1"/>
    </xf>
    <xf numFmtId="0" fontId="70" fillId="0" borderId="66" xfId="0" applyFont="1" applyFill="1" applyBorder="1" applyAlignment="1">
      <alignment horizontal="center" vertical="center" wrapText="1"/>
    </xf>
    <xf numFmtId="0" fontId="70" fillId="0" borderId="127" xfId="0" applyFont="1" applyBorder="1" applyAlignment="1">
      <alignment horizontal="center" vertical="center" wrapText="1"/>
    </xf>
    <xf numFmtId="0" fontId="70" fillId="0" borderId="128" xfId="0" applyFont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/>
    </xf>
    <xf numFmtId="0" fontId="70" fillId="0" borderId="49" xfId="0" applyFont="1" applyBorder="1" applyAlignment="1">
      <alignment horizontal="left" vertical="center" wrapText="1"/>
    </xf>
    <xf numFmtId="0" fontId="70" fillId="0" borderId="52" xfId="0" applyFont="1" applyBorder="1" applyAlignment="1">
      <alignment horizontal="center" vertical="center" wrapText="1"/>
    </xf>
    <xf numFmtId="0" fontId="70" fillId="0" borderId="36" xfId="0" applyFont="1" applyBorder="1" applyAlignment="1">
      <alignment horizontal="left" vertical="center" wrapText="1"/>
    </xf>
    <xf numFmtId="0" fontId="70" fillId="0" borderId="54" xfId="0" applyFont="1" applyBorder="1" applyAlignment="1">
      <alignment horizontal="left" vertical="center" wrapText="1"/>
    </xf>
    <xf numFmtId="0" fontId="70" fillId="0" borderId="20" xfId="0" applyFont="1" applyBorder="1" applyAlignment="1">
      <alignment horizontal="left" vertical="center" wrapText="1"/>
    </xf>
    <xf numFmtId="0" fontId="70" fillId="0" borderId="50" xfId="0" applyFont="1" applyBorder="1" applyAlignment="1">
      <alignment horizontal="left" vertical="center" wrapText="1"/>
    </xf>
    <xf numFmtId="0" fontId="70" fillId="0" borderId="43" xfId="0" applyFont="1" applyBorder="1" applyAlignment="1">
      <alignment horizontal="left" vertical="center" wrapText="1"/>
    </xf>
    <xf numFmtId="0" fontId="70" fillId="0" borderId="129" xfId="0" applyFont="1" applyBorder="1" applyAlignment="1">
      <alignment horizontal="center" vertical="center"/>
    </xf>
    <xf numFmtId="0" fontId="70" fillId="0" borderId="130" xfId="0" applyFont="1" applyBorder="1" applyAlignment="1">
      <alignment horizontal="center" vertical="center"/>
    </xf>
    <xf numFmtId="0" fontId="70" fillId="0" borderId="90" xfId="0" applyFont="1" applyBorder="1" applyAlignment="1">
      <alignment horizontal="center" vertical="center"/>
    </xf>
    <xf numFmtId="0" fontId="70" fillId="0" borderId="110" xfId="0" applyFont="1" applyFill="1" applyBorder="1" applyAlignment="1" applyProtection="1">
      <alignment horizontal="center" vertical="center" wrapText="1"/>
      <protection/>
    </xf>
    <xf numFmtId="0" fontId="70" fillId="0" borderId="27" xfId="0" applyFont="1" applyFill="1" applyBorder="1" applyAlignment="1" applyProtection="1">
      <alignment horizontal="center" vertical="center" wrapText="1"/>
      <protection/>
    </xf>
    <xf numFmtId="0" fontId="70" fillId="0" borderId="28" xfId="0" applyFont="1" applyFill="1" applyBorder="1" applyAlignment="1" applyProtection="1">
      <alignment horizontal="center" vertical="center" wrapText="1"/>
      <protection/>
    </xf>
    <xf numFmtId="0" fontId="73" fillId="0" borderId="64" xfId="0" applyFont="1" applyFill="1" applyBorder="1" applyAlignment="1" applyProtection="1">
      <alignment horizontal="left" vertical="center" indent="4"/>
      <protection/>
    </xf>
    <xf numFmtId="0" fontId="73" fillId="0" borderId="12" xfId="0" applyFont="1" applyFill="1" applyBorder="1" applyAlignment="1" applyProtection="1">
      <alignment horizontal="left" vertical="center" indent="4"/>
      <protection/>
    </xf>
    <xf numFmtId="0" fontId="73" fillId="0" borderId="71" xfId="0" applyFont="1" applyFill="1" applyBorder="1" applyAlignment="1" applyProtection="1">
      <alignment horizontal="left" vertical="center" indent="4"/>
      <protection/>
    </xf>
    <xf numFmtId="0" fontId="70" fillId="0" borderId="62" xfId="0" applyFont="1" applyFill="1" applyBorder="1" applyAlignment="1" applyProtection="1">
      <alignment horizontal="center" vertical="center"/>
      <protection/>
    </xf>
    <xf numFmtId="0" fontId="70" fillId="0" borderId="11" xfId="0" applyFont="1" applyFill="1" applyBorder="1" applyAlignment="1" applyProtection="1">
      <alignment horizontal="center" vertical="center"/>
      <protection/>
    </xf>
    <xf numFmtId="0" fontId="70" fillId="0" borderId="72" xfId="0" applyFont="1" applyBorder="1" applyAlignment="1" applyProtection="1">
      <alignment horizontal="left" vertical="center" wrapText="1"/>
      <protection/>
    </xf>
    <xf numFmtId="0" fontId="70" fillId="0" borderId="20" xfId="0" applyFont="1" applyBorder="1" applyAlignment="1" applyProtection="1">
      <alignment horizontal="left" vertical="center" wrapText="1"/>
      <protection/>
    </xf>
    <xf numFmtId="0" fontId="70" fillId="0" borderId="23" xfId="0" applyFont="1" applyBorder="1" applyAlignment="1" applyProtection="1">
      <alignment horizontal="left" vertical="center" wrapText="1"/>
      <protection/>
    </xf>
    <xf numFmtId="0" fontId="70" fillId="0" borderId="75" xfId="0" applyFont="1" applyFill="1" applyBorder="1" applyAlignment="1" applyProtection="1">
      <alignment horizontal="left" vertical="center" wrapText="1" indent="1"/>
      <protection/>
    </xf>
    <xf numFmtId="0" fontId="70" fillId="0" borderId="27" xfId="0" applyFont="1" applyFill="1" applyBorder="1" applyAlignment="1" applyProtection="1">
      <alignment horizontal="left" vertical="center" wrapText="1" indent="1"/>
      <protection/>
    </xf>
    <xf numFmtId="0" fontId="70" fillId="0" borderId="28" xfId="0" applyFont="1" applyFill="1" applyBorder="1" applyAlignment="1" applyProtection="1">
      <alignment horizontal="left" vertical="center" wrapText="1" indent="1"/>
      <protection/>
    </xf>
    <xf numFmtId="0" fontId="73" fillId="0" borderId="64" xfId="0" applyFont="1" applyBorder="1" applyAlignment="1" applyProtection="1">
      <alignment horizontal="left" vertical="center" wrapText="1" indent="4"/>
      <protection/>
    </xf>
    <xf numFmtId="0" fontId="73" fillId="0" borderId="12" xfId="0" applyFont="1" applyBorder="1" applyAlignment="1" applyProtection="1">
      <alignment horizontal="left" vertical="center" wrapText="1" indent="4"/>
      <protection/>
    </xf>
    <xf numFmtId="0" fontId="73" fillId="0" borderId="71" xfId="0" applyFont="1" applyBorder="1" applyAlignment="1" applyProtection="1">
      <alignment horizontal="left" vertical="center" wrapText="1" indent="4"/>
      <protection/>
    </xf>
    <xf numFmtId="0" fontId="73" fillId="0" borderId="101" xfId="0" applyFont="1" applyFill="1" applyBorder="1" applyAlignment="1" applyProtection="1">
      <alignment horizontal="left" vertical="center" indent="4"/>
      <protection/>
    </xf>
    <xf numFmtId="0" fontId="73" fillId="0" borderId="88" xfId="0" applyFont="1" applyFill="1" applyBorder="1" applyAlignment="1" applyProtection="1">
      <alignment horizontal="left" vertical="center" indent="4"/>
      <protection/>
    </xf>
    <xf numFmtId="0" fontId="73" fillId="0" borderId="89" xfId="0" applyFont="1" applyFill="1" applyBorder="1" applyAlignment="1" applyProtection="1">
      <alignment horizontal="left" vertical="center" indent="4"/>
      <protection/>
    </xf>
    <xf numFmtId="0" fontId="70" fillId="0" borderId="64" xfId="0" applyFont="1" applyFill="1" applyBorder="1" applyAlignment="1" applyProtection="1">
      <alignment horizontal="center" vertical="center"/>
      <protection/>
    </xf>
    <xf numFmtId="0" fontId="70" fillId="0" borderId="12" xfId="0" applyFont="1" applyFill="1" applyBorder="1" applyAlignment="1" applyProtection="1">
      <alignment horizontal="center" vertical="center"/>
      <protection/>
    </xf>
    <xf numFmtId="0" fontId="70" fillId="0" borderId="109" xfId="0" applyFont="1" applyBorder="1" applyAlignment="1" applyProtection="1">
      <alignment horizontal="left" vertical="center" indent="1"/>
      <protection/>
    </xf>
    <xf numFmtId="0" fontId="70" fillId="0" borderId="131" xfId="0" applyFont="1" applyBorder="1" applyAlignment="1" applyProtection="1">
      <alignment horizontal="left" vertical="center" indent="1"/>
      <protection/>
    </xf>
    <xf numFmtId="0" fontId="70" fillId="0" borderId="62" xfId="0" applyFont="1" applyBorder="1" applyAlignment="1" applyProtection="1">
      <alignment horizontal="left" vertical="center" wrapText="1" indent="1"/>
      <protection/>
    </xf>
    <xf numFmtId="0" fontId="70" fillId="0" borderId="11" xfId="0" applyFont="1" applyBorder="1" applyAlignment="1" applyProtection="1">
      <alignment horizontal="left" vertical="center" wrapText="1" indent="1"/>
      <protection/>
    </xf>
    <xf numFmtId="0" fontId="70" fillId="0" borderId="60" xfId="0" applyFont="1" applyFill="1" applyBorder="1" applyAlignment="1" applyProtection="1">
      <alignment horizontal="left" vertical="center" wrapText="1" indent="1"/>
      <protection/>
    </xf>
    <xf numFmtId="0" fontId="70" fillId="0" borderId="24" xfId="0" applyFont="1" applyFill="1" applyBorder="1" applyAlignment="1" applyProtection="1">
      <alignment horizontal="left" vertical="center" wrapText="1" indent="1"/>
      <protection/>
    </xf>
    <xf numFmtId="0" fontId="70" fillId="0" borderId="112" xfId="0" applyFont="1" applyBorder="1" applyAlignment="1" applyProtection="1">
      <alignment horizontal="left" vertical="center" wrapText="1" indent="1"/>
      <protection/>
    </xf>
    <xf numFmtId="0" fontId="70" fillId="0" borderId="64" xfId="0" applyFont="1" applyBorder="1" applyAlignment="1" applyProtection="1">
      <alignment horizontal="left" vertical="center" wrapText="1" indent="1"/>
      <protection/>
    </xf>
    <xf numFmtId="0" fontId="70" fillId="0" borderId="12" xfId="0" applyFont="1" applyBorder="1" applyAlignment="1" applyProtection="1">
      <alignment horizontal="left" vertical="center" wrapText="1" indent="1"/>
      <protection/>
    </xf>
    <xf numFmtId="0" fontId="70" fillId="0" borderId="59" xfId="0" applyFont="1" applyBorder="1" applyAlignment="1" applyProtection="1">
      <alignment horizontal="left" vertical="center" wrapText="1" indent="1"/>
      <protection/>
    </xf>
    <xf numFmtId="0" fontId="70" fillId="0" borderId="113" xfId="0" applyFont="1" applyBorder="1" applyAlignment="1" applyProtection="1">
      <alignment horizontal="left" vertical="center" wrapText="1" indent="1"/>
      <protection/>
    </xf>
    <xf numFmtId="0" fontId="72" fillId="0" borderId="0" xfId="0" applyFont="1" applyAlignment="1" applyProtection="1">
      <alignment horizontal="center"/>
      <protection/>
    </xf>
    <xf numFmtId="0" fontId="70" fillId="0" borderId="127" xfId="0" applyFont="1" applyBorder="1" applyAlignment="1" applyProtection="1">
      <alignment horizontal="center" vertical="center" wrapText="1"/>
      <protection/>
    </xf>
    <xf numFmtId="0" fontId="70" fillId="0" borderId="128" xfId="0" applyFont="1" applyBorder="1" applyAlignment="1" applyProtection="1">
      <alignment horizontal="center" vertical="center" wrapText="1"/>
      <protection/>
    </xf>
    <xf numFmtId="0" fontId="70" fillId="0" borderId="129" xfId="0" applyFont="1" applyBorder="1" applyAlignment="1" applyProtection="1">
      <alignment horizontal="center" vertical="center"/>
      <protection/>
    </xf>
    <xf numFmtId="0" fontId="70" fillId="0" borderId="130" xfId="0" applyFont="1" applyBorder="1" applyAlignment="1" applyProtection="1">
      <alignment horizontal="center" vertical="center"/>
      <protection/>
    </xf>
    <xf numFmtId="0" fontId="70" fillId="0" borderId="90" xfId="0" applyFont="1" applyBorder="1" applyAlignment="1" applyProtection="1">
      <alignment horizontal="center" vertical="center"/>
      <protection/>
    </xf>
    <xf numFmtId="0" fontId="70" fillId="0" borderId="94" xfId="0" applyFont="1" applyFill="1" applyBorder="1" applyAlignment="1" applyProtection="1">
      <alignment horizontal="center" vertical="center"/>
      <protection/>
    </xf>
    <xf numFmtId="0" fontId="70" fillId="0" borderId="21" xfId="0" applyFont="1" applyFill="1" applyBorder="1" applyAlignment="1" applyProtection="1">
      <alignment horizontal="center" vertical="center"/>
      <protection/>
    </xf>
    <xf numFmtId="0" fontId="70" fillId="0" borderId="119" xfId="0" applyFont="1" applyFill="1" applyBorder="1" applyAlignment="1" applyProtection="1">
      <alignment horizontal="center" vertical="center"/>
      <protection/>
    </xf>
    <xf numFmtId="0" fontId="70" fillId="0" borderId="120" xfId="0" applyFont="1" applyFill="1" applyBorder="1" applyAlignment="1" applyProtection="1">
      <alignment horizontal="center" vertical="center"/>
      <protection/>
    </xf>
    <xf numFmtId="0" fontId="70" fillId="0" borderId="61" xfId="0" applyFont="1" applyFill="1" applyBorder="1" applyAlignment="1" applyProtection="1">
      <alignment horizontal="center" vertical="center"/>
      <protection/>
    </xf>
    <xf numFmtId="0" fontId="70" fillId="0" borderId="116" xfId="0" applyFont="1" applyBorder="1" applyAlignment="1" applyProtection="1">
      <alignment horizontal="center" vertical="center" wrapText="1"/>
      <protection/>
    </xf>
    <xf numFmtId="0" fontId="70" fillId="0" borderId="111" xfId="0" applyFont="1" applyBorder="1" applyAlignment="1" applyProtection="1">
      <alignment horizontal="center" vertical="center" wrapText="1"/>
      <protection/>
    </xf>
    <xf numFmtId="0" fontId="70" fillId="0" borderId="102" xfId="0" applyFont="1" applyBorder="1" applyAlignment="1" applyProtection="1">
      <alignment horizontal="center" vertical="center" wrapText="1"/>
      <protection/>
    </xf>
    <xf numFmtId="0" fontId="70" fillId="0" borderId="94" xfId="0" applyFont="1" applyBorder="1" applyAlignment="1" applyProtection="1">
      <alignment horizontal="center" vertical="center" wrapText="1"/>
      <protection/>
    </xf>
    <xf numFmtId="0" fontId="70" fillId="0" borderId="95" xfId="0" applyFont="1" applyBorder="1" applyAlignment="1" applyProtection="1">
      <alignment horizontal="center" vertical="center" wrapText="1"/>
      <protection/>
    </xf>
    <xf numFmtId="0" fontId="70" fillId="0" borderId="78" xfId="0" applyFont="1" applyBorder="1" applyAlignment="1" applyProtection="1">
      <alignment horizontal="center" vertical="center" wrapText="1"/>
      <protection/>
    </xf>
    <xf numFmtId="1" fontId="70" fillId="0" borderId="94" xfId="0" applyNumberFormat="1" applyFont="1" applyFill="1" applyBorder="1" applyAlignment="1" applyProtection="1">
      <alignment horizontal="center" vertical="center" wrapText="1"/>
      <protection/>
    </xf>
    <xf numFmtId="1" fontId="70" fillId="0" borderId="125" xfId="0" applyNumberFormat="1" applyFont="1" applyFill="1" applyBorder="1" applyAlignment="1" applyProtection="1">
      <alignment horizontal="center" vertical="center" wrapText="1"/>
      <protection/>
    </xf>
    <xf numFmtId="1" fontId="70" fillId="0" borderId="95" xfId="0" applyNumberFormat="1" applyFont="1" applyFill="1" applyBorder="1" applyAlignment="1" applyProtection="1">
      <alignment horizontal="center" vertical="center" wrapText="1"/>
      <protection/>
    </xf>
    <xf numFmtId="1" fontId="70" fillId="0" borderId="132" xfId="0" applyNumberFormat="1" applyFont="1" applyFill="1" applyBorder="1" applyAlignment="1" applyProtection="1">
      <alignment horizontal="center" vertical="center" wrapText="1"/>
      <protection/>
    </xf>
    <xf numFmtId="1" fontId="70" fillId="0" borderId="78" xfId="0" applyNumberFormat="1" applyFont="1" applyFill="1" applyBorder="1" applyAlignment="1" applyProtection="1">
      <alignment horizontal="center" vertical="center" wrapText="1"/>
      <protection/>
    </xf>
    <xf numFmtId="1" fontId="70" fillId="0" borderId="92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 applyProtection="1">
      <alignment horizontal="center" vertical="center" wrapText="1"/>
      <protection/>
    </xf>
    <xf numFmtId="0" fontId="70" fillId="0" borderId="36" xfId="0" applyFont="1" applyFill="1" applyBorder="1" applyAlignment="1" applyProtection="1">
      <alignment horizontal="center" vertical="center"/>
      <protection/>
    </xf>
    <xf numFmtId="0" fontId="70" fillId="0" borderId="96" xfId="0" applyFont="1" applyFill="1" applyBorder="1" applyAlignment="1" applyProtection="1">
      <alignment horizontal="center" vertical="center"/>
      <protection/>
    </xf>
    <xf numFmtId="0" fontId="70" fillId="0" borderId="65" xfId="0" applyFont="1" applyFill="1" applyBorder="1" applyAlignment="1" applyProtection="1">
      <alignment horizontal="center" vertical="center"/>
      <protection/>
    </xf>
    <xf numFmtId="0" fontId="70" fillId="0" borderId="63" xfId="0" applyFont="1" applyFill="1" applyBorder="1" applyAlignment="1" applyProtection="1">
      <alignment horizontal="center" vertical="center"/>
      <protection/>
    </xf>
    <xf numFmtId="0" fontId="70" fillId="0" borderId="50" xfId="0" applyFont="1" applyFill="1" applyBorder="1" applyAlignment="1" applyProtection="1">
      <alignment horizontal="center" vertical="center"/>
      <protection/>
    </xf>
    <xf numFmtId="0" fontId="70" fillId="0" borderId="100" xfId="0" applyFont="1" applyFill="1" applyBorder="1" applyAlignment="1" applyProtection="1">
      <alignment horizontal="center" vertical="center"/>
      <protection/>
    </xf>
    <xf numFmtId="0" fontId="70" fillId="0" borderId="125" xfId="0" applyFont="1" applyFill="1" applyBorder="1" applyAlignment="1" applyProtection="1">
      <alignment horizontal="center" vertical="center"/>
      <protection/>
    </xf>
    <xf numFmtId="0" fontId="73" fillId="0" borderId="65" xfId="0" applyFont="1" applyBorder="1" applyAlignment="1" applyProtection="1">
      <alignment horizontal="center" vertical="center" wrapText="1"/>
      <protection/>
    </xf>
    <xf numFmtId="0" fontId="73" fillId="0" borderId="67" xfId="0" applyFont="1" applyBorder="1" applyAlignment="1" applyProtection="1">
      <alignment horizontal="center" vertical="center" wrapText="1"/>
      <protection/>
    </xf>
    <xf numFmtId="1" fontId="70" fillId="0" borderId="119" xfId="0" applyNumberFormat="1" applyFont="1" applyFill="1" applyBorder="1" applyAlignment="1" applyProtection="1">
      <alignment horizontal="center" vertical="center" wrapText="1"/>
      <protection/>
    </xf>
    <xf numFmtId="1" fontId="70" fillId="0" borderId="120" xfId="0" applyNumberFormat="1" applyFont="1" applyFill="1" applyBorder="1" applyAlignment="1" applyProtection="1">
      <alignment horizontal="center" vertical="center" wrapText="1"/>
      <protection/>
    </xf>
    <xf numFmtId="1" fontId="70" fillId="0" borderId="77" xfId="0" applyNumberFormat="1" applyFont="1" applyFill="1" applyBorder="1" applyAlignment="1" applyProtection="1">
      <alignment horizontal="center" vertical="center" wrapText="1"/>
      <protection/>
    </xf>
    <xf numFmtId="0" fontId="70" fillId="0" borderId="109" xfId="0" applyFont="1" applyBorder="1" applyAlignment="1" applyProtection="1">
      <alignment horizontal="left" vertical="center" wrapText="1"/>
      <protection/>
    </xf>
    <xf numFmtId="0" fontId="70" fillId="0" borderId="131" xfId="0" applyFont="1" applyBorder="1" applyAlignment="1" applyProtection="1">
      <alignment horizontal="left" vertical="center" wrapText="1"/>
      <protection/>
    </xf>
    <xf numFmtId="0" fontId="70" fillId="0" borderId="111" xfId="0" applyFont="1" applyFill="1" applyBorder="1" applyAlignment="1" applyProtection="1">
      <alignment horizontal="left" vertical="center" wrapText="1"/>
      <protection/>
    </xf>
    <xf numFmtId="0" fontId="70" fillId="0" borderId="133" xfId="0" applyFont="1" applyFill="1" applyBorder="1" applyAlignment="1" applyProtection="1">
      <alignment horizontal="center" vertical="center"/>
      <protection/>
    </xf>
    <xf numFmtId="0" fontId="70" fillId="0" borderId="134" xfId="0" applyFont="1" applyFill="1" applyBorder="1" applyAlignment="1" applyProtection="1">
      <alignment horizontal="center" vertical="center"/>
      <protection/>
    </xf>
    <xf numFmtId="0" fontId="70" fillId="0" borderId="135" xfId="0" applyFont="1" applyFill="1" applyBorder="1" applyAlignment="1" applyProtection="1">
      <alignment horizontal="center" vertical="center"/>
      <protection/>
    </xf>
    <xf numFmtId="0" fontId="70" fillId="0" borderId="95" xfId="0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1" fontId="70" fillId="0" borderId="136" xfId="0" applyNumberFormat="1" applyFont="1" applyFill="1" applyBorder="1" applyAlignment="1" applyProtection="1">
      <alignment horizontal="center" vertical="center" wrapText="1"/>
      <protection/>
    </xf>
    <xf numFmtId="1" fontId="70" fillId="0" borderId="137" xfId="0" applyNumberFormat="1" applyFont="1" applyFill="1" applyBorder="1" applyAlignment="1" applyProtection="1">
      <alignment horizontal="center" vertical="center" wrapText="1"/>
      <protection/>
    </xf>
    <xf numFmtId="0" fontId="70" fillId="0" borderId="129" xfId="0" applyFont="1" applyBorder="1" applyAlignment="1" applyProtection="1">
      <alignment horizontal="center" vertical="center" wrapText="1"/>
      <protection/>
    </xf>
    <xf numFmtId="0" fontId="70" fillId="0" borderId="90" xfId="0" applyFont="1" applyBorder="1" applyAlignment="1" applyProtection="1">
      <alignment horizontal="center" vertical="center" wrapText="1"/>
      <protection/>
    </xf>
    <xf numFmtId="0" fontId="70" fillId="0" borderId="109" xfId="0" applyFont="1" applyBorder="1" applyAlignment="1" applyProtection="1">
      <alignment horizontal="left" vertical="center" wrapText="1" indent="1"/>
      <protection/>
    </xf>
    <xf numFmtId="0" fontId="70" fillId="0" borderId="131" xfId="0" applyFont="1" applyBorder="1" applyAlignment="1" applyProtection="1">
      <alignment horizontal="left" vertical="center" wrapText="1" indent="1"/>
      <protection/>
    </xf>
    <xf numFmtId="0" fontId="70" fillId="0" borderId="85" xfId="0" applyFont="1" applyBorder="1" applyAlignment="1" applyProtection="1">
      <alignment horizontal="left" vertical="center" wrapText="1" indent="1"/>
      <protection/>
    </xf>
    <xf numFmtId="0" fontId="70" fillId="0" borderId="138" xfId="0" applyFont="1" applyFill="1" applyBorder="1" applyAlignment="1" applyProtection="1">
      <alignment vertical="center"/>
      <protection/>
    </xf>
    <xf numFmtId="0" fontId="70" fillId="0" borderId="29" xfId="0" applyFont="1" applyFill="1" applyBorder="1" applyAlignment="1" applyProtection="1">
      <alignment vertical="center"/>
      <protection/>
    </xf>
    <xf numFmtId="0" fontId="70" fillId="0" borderId="24" xfId="0" applyFont="1" applyFill="1" applyBorder="1" applyAlignment="1" applyProtection="1">
      <alignment horizontal="left" vertical="center" wrapText="1"/>
      <protection/>
    </xf>
    <xf numFmtId="0" fontId="70" fillId="0" borderId="57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" fontId="70" fillId="0" borderId="64" xfId="0" applyNumberFormat="1" applyFont="1" applyFill="1" applyBorder="1" applyAlignment="1" applyProtection="1">
      <alignment horizontal="center" vertical="center"/>
      <protection/>
    </xf>
    <xf numFmtId="4" fontId="70" fillId="0" borderId="12" xfId="0" applyNumberFormat="1" applyFont="1" applyFill="1" applyBorder="1" applyAlignment="1" applyProtection="1">
      <alignment horizontal="center" vertical="center"/>
      <protection/>
    </xf>
    <xf numFmtId="4" fontId="70" fillId="0" borderId="71" xfId="0" applyNumberFormat="1" applyFont="1" applyFill="1" applyBorder="1" applyAlignment="1" applyProtection="1">
      <alignment horizontal="center" vertical="center"/>
      <protection/>
    </xf>
    <xf numFmtId="0" fontId="70" fillId="0" borderId="136" xfId="0" applyFont="1" applyFill="1" applyBorder="1" applyAlignment="1" applyProtection="1">
      <alignment horizontal="center" vertical="center" wrapText="1"/>
      <protection/>
    </xf>
    <xf numFmtId="0" fontId="70" fillId="0" borderId="137" xfId="0" applyFont="1" applyFill="1" applyBorder="1" applyAlignment="1" applyProtection="1">
      <alignment horizontal="center" vertical="center" wrapText="1"/>
      <protection/>
    </xf>
    <xf numFmtId="1" fontId="70" fillId="0" borderId="109" xfId="0" applyNumberFormat="1" applyFont="1" applyFill="1" applyBorder="1" applyAlignment="1" applyProtection="1">
      <alignment horizontal="center" vertical="center"/>
      <protection/>
    </xf>
    <xf numFmtId="1" fontId="70" fillId="0" borderId="131" xfId="0" applyNumberFormat="1" applyFont="1" applyFill="1" applyBorder="1" applyAlignment="1" applyProtection="1">
      <alignment horizontal="center" vertical="center"/>
      <protection/>
    </xf>
    <xf numFmtId="1" fontId="70" fillId="0" borderId="85" xfId="0" applyNumberFormat="1" applyFont="1" applyFill="1" applyBorder="1" applyAlignment="1" applyProtection="1">
      <alignment horizontal="center" vertical="center"/>
      <protection/>
    </xf>
    <xf numFmtId="0" fontId="70" fillId="0" borderId="121" xfId="0" applyFont="1" applyBorder="1" applyAlignment="1" applyProtection="1">
      <alignment horizontal="center" vertical="center" wrapText="1"/>
      <protection/>
    </xf>
    <xf numFmtId="0" fontId="70" fillId="0" borderId="76" xfId="0" applyFont="1" applyBorder="1" applyAlignment="1" applyProtection="1">
      <alignment horizontal="center" vertical="center" wrapText="1"/>
      <protection/>
    </xf>
    <xf numFmtId="0" fontId="70" fillId="0" borderId="75" xfId="0" applyFont="1" applyFill="1" applyBorder="1" applyAlignment="1" applyProtection="1">
      <alignment horizontal="left" vertical="center" wrapText="1"/>
      <protection/>
    </xf>
    <xf numFmtId="0" fontId="70" fillId="0" borderId="60" xfId="0" applyFont="1" applyFill="1" applyBorder="1" applyAlignment="1" applyProtection="1">
      <alignment horizontal="left" vertical="center" wrapText="1"/>
      <protection/>
    </xf>
    <xf numFmtId="0" fontId="70" fillId="0" borderId="94" xfId="0" applyFont="1" applyFill="1" applyBorder="1" applyAlignment="1" applyProtection="1">
      <alignment vertical="center"/>
      <protection/>
    </xf>
    <xf numFmtId="0" fontId="70" fillId="0" borderId="21" xfId="0" applyFont="1" applyFill="1" applyBorder="1" applyAlignment="1" applyProtection="1">
      <alignment vertical="center"/>
      <protection/>
    </xf>
    <xf numFmtId="0" fontId="70" fillId="0" borderId="125" xfId="0" applyFont="1" applyFill="1" applyBorder="1" applyAlignment="1" applyProtection="1">
      <alignment vertical="center"/>
      <protection/>
    </xf>
    <xf numFmtId="0" fontId="70" fillId="0" borderId="132" xfId="0" applyFont="1" applyFill="1" applyBorder="1" applyAlignment="1" applyProtection="1">
      <alignment vertical="center"/>
      <protection/>
    </xf>
    <xf numFmtId="0" fontId="70" fillId="0" borderId="139" xfId="0" applyFont="1" applyFill="1" applyBorder="1" applyAlignment="1" applyProtection="1">
      <alignment horizontal="center" vertical="center"/>
      <protection/>
    </xf>
    <xf numFmtId="0" fontId="70" fillId="0" borderId="24" xfId="0" applyFont="1" applyFill="1" applyBorder="1" applyAlignment="1" applyProtection="1">
      <alignment horizontal="center" vertical="center"/>
      <protection/>
    </xf>
    <xf numFmtId="0" fontId="70" fillId="0" borderId="0" xfId="0" applyFont="1" applyFill="1" applyBorder="1" applyAlignment="1" applyProtection="1">
      <alignment horizontal="center" wrapText="1"/>
      <protection/>
    </xf>
    <xf numFmtId="1" fontId="70" fillId="0" borderId="127" xfId="0" applyNumberFormat="1" applyFont="1" applyFill="1" applyBorder="1" applyAlignment="1" applyProtection="1">
      <alignment horizontal="center" vertical="center" wrapText="1"/>
      <protection/>
    </xf>
    <xf numFmtId="1" fontId="70" fillId="0" borderId="66" xfId="0" applyNumberFormat="1" applyFont="1" applyFill="1" applyBorder="1" applyAlignment="1" applyProtection="1">
      <alignment horizontal="center" vertical="center" wrapText="1"/>
      <protection/>
    </xf>
    <xf numFmtId="0" fontId="64" fillId="0" borderId="110" xfId="0" applyFont="1" applyFill="1" applyBorder="1" applyAlignment="1" applyProtection="1">
      <alignment horizontal="center" vertical="center" wrapText="1"/>
      <protection/>
    </xf>
    <xf numFmtId="0" fontId="64" fillId="0" borderId="27" xfId="0" applyFont="1" applyFill="1" applyBorder="1" applyAlignment="1" applyProtection="1">
      <alignment horizontal="center" vertical="center" wrapText="1"/>
      <protection/>
    </xf>
    <xf numFmtId="0" fontId="64" fillId="0" borderId="28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Alignment="1" applyProtection="1">
      <alignment/>
      <protection/>
    </xf>
    <xf numFmtId="0" fontId="64" fillId="0" borderId="94" xfId="0" applyFont="1" applyBorder="1" applyAlignment="1" applyProtection="1">
      <alignment horizontal="center" vertical="center" wrapText="1"/>
      <protection/>
    </xf>
    <xf numFmtId="0" fontId="64" fillId="0" borderId="95" xfId="0" applyFont="1" applyBorder="1" applyAlignment="1" applyProtection="1">
      <alignment horizontal="center" vertical="center" wrapText="1"/>
      <protection/>
    </xf>
    <xf numFmtId="0" fontId="64" fillId="0" borderId="78" xfId="0" applyFont="1" applyBorder="1" applyAlignment="1" applyProtection="1">
      <alignment horizontal="center" vertical="center" wrapText="1"/>
      <protection/>
    </xf>
    <xf numFmtId="0" fontId="65" fillId="33" borderId="0" xfId="0" applyFont="1" applyFill="1" applyBorder="1" applyAlignment="1" applyProtection="1">
      <alignment horizontal="center" vertical="center"/>
      <protection/>
    </xf>
    <xf numFmtId="49" fontId="64" fillId="0" borderId="116" xfId="0" applyNumberFormat="1" applyFont="1" applyBorder="1" applyAlignment="1" applyProtection="1">
      <alignment horizontal="center" vertical="center" wrapText="1"/>
      <protection/>
    </xf>
    <xf numFmtId="49" fontId="64" fillId="0" borderId="111" xfId="0" applyNumberFormat="1" applyFont="1" applyBorder="1" applyAlignment="1" applyProtection="1">
      <alignment horizontal="center" vertical="center" wrapText="1"/>
      <protection/>
    </xf>
    <xf numFmtId="49" fontId="64" fillId="0" borderId="102" xfId="0" applyNumberFormat="1" applyFont="1" applyBorder="1" applyAlignment="1" applyProtection="1">
      <alignment horizontal="center" vertical="center" wrapText="1"/>
      <protection/>
    </xf>
    <xf numFmtId="0" fontId="64" fillId="0" borderId="119" xfId="0" applyFont="1" applyBorder="1" applyAlignment="1" applyProtection="1">
      <alignment horizontal="center" vertical="center" wrapText="1"/>
      <protection/>
    </xf>
    <xf numFmtId="0" fontId="64" fillId="0" borderId="120" xfId="0" applyFont="1" applyBorder="1" applyAlignment="1" applyProtection="1">
      <alignment horizontal="center" vertical="center" wrapText="1"/>
      <protection/>
    </xf>
    <xf numFmtId="0" fontId="64" fillId="0" borderId="77" xfId="0" applyFont="1" applyBorder="1" applyAlignment="1" applyProtection="1">
      <alignment horizontal="center" vertical="center" wrapText="1"/>
      <protection/>
    </xf>
    <xf numFmtId="1" fontId="64" fillId="0" borderId="94" xfId="0" applyNumberFormat="1" applyFont="1" applyFill="1" applyBorder="1" applyAlignment="1" applyProtection="1">
      <alignment horizontal="center" vertical="center" wrapText="1"/>
      <protection/>
    </xf>
    <xf numFmtId="1" fontId="64" fillId="0" borderId="62" xfId="0" applyNumberFormat="1" applyFont="1" applyFill="1" applyBorder="1" applyAlignment="1" applyProtection="1">
      <alignment horizontal="center" vertical="center" wrapText="1"/>
      <protection/>
    </xf>
    <xf numFmtId="0" fontId="64" fillId="0" borderId="140" xfId="0" applyFont="1" applyBorder="1" applyAlignment="1" applyProtection="1">
      <alignment horizontal="center" vertical="center"/>
      <protection/>
    </xf>
    <xf numFmtId="0" fontId="64" fillId="0" borderId="141" xfId="0" applyFont="1" applyBorder="1" applyAlignment="1" applyProtection="1">
      <alignment horizontal="center" vertical="center"/>
      <protection/>
    </xf>
    <xf numFmtId="4" fontId="64" fillId="0" borderId="140" xfId="0" applyNumberFormat="1" applyFont="1" applyBorder="1" applyAlignment="1" applyProtection="1">
      <alignment horizontal="center" vertical="center"/>
      <protection/>
    </xf>
    <xf numFmtId="4" fontId="64" fillId="0" borderId="141" xfId="0" applyNumberFormat="1" applyFont="1" applyBorder="1" applyAlignment="1" applyProtection="1">
      <alignment horizontal="center" vertical="center"/>
      <protection/>
    </xf>
    <xf numFmtId="1" fontId="64" fillId="0" borderId="94" xfId="0" applyNumberFormat="1" applyFont="1" applyBorder="1" applyAlignment="1" applyProtection="1">
      <alignment horizontal="center" vertical="center" wrapText="1"/>
      <protection/>
    </xf>
    <xf numFmtId="1" fontId="64" fillId="0" borderId="62" xfId="0" applyNumberFormat="1" applyFont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49" fontId="8" fillId="0" borderId="116" xfId="0" applyNumberFormat="1" applyFont="1" applyBorder="1" applyAlignment="1" applyProtection="1">
      <alignment horizontal="center" vertical="center" wrapText="1"/>
      <protection/>
    </xf>
    <xf numFmtId="49" fontId="8" fillId="0" borderId="102" xfId="0" applyNumberFormat="1" applyFont="1" applyBorder="1" applyAlignment="1" applyProtection="1">
      <alignment horizontal="center" vertical="center" wrapText="1"/>
      <protection/>
    </xf>
    <xf numFmtId="0" fontId="8" fillId="0" borderId="119" xfId="0" applyFont="1" applyBorder="1" applyAlignment="1" applyProtection="1">
      <alignment horizontal="center" vertical="center" wrapText="1"/>
      <protection/>
    </xf>
    <xf numFmtId="0" fontId="8" fillId="0" borderId="77" xfId="0" applyFont="1" applyBorder="1" applyAlignment="1" applyProtection="1">
      <alignment horizontal="center" vertical="center" wrapText="1"/>
      <protection/>
    </xf>
    <xf numFmtId="0" fontId="8" fillId="0" borderId="110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1" fontId="8" fillId="0" borderId="140" xfId="0" applyNumberFormat="1" applyFont="1" applyFill="1" applyBorder="1" applyAlignment="1" applyProtection="1">
      <alignment horizontal="center" vertical="center" wrapText="1"/>
      <protection/>
    </xf>
    <xf numFmtId="1" fontId="8" fillId="0" borderId="141" xfId="0" applyNumberFormat="1" applyFont="1" applyFill="1" applyBorder="1" applyAlignment="1" applyProtection="1">
      <alignment horizontal="center" vertical="center" wrapText="1"/>
      <protection/>
    </xf>
    <xf numFmtId="0" fontId="8" fillId="0" borderId="94" xfId="0" applyFont="1" applyBorder="1" applyAlignment="1" applyProtection="1">
      <alignment horizontal="center" vertical="center" wrapText="1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 horizontal="center" vertical="center"/>
      <protection/>
    </xf>
    <xf numFmtId="0" fontId="64" fillId="0" borderId="72" xfId="0" applyFont="1" applyBorder="1" applyAlignment="1" applyProtection="1">
      <alignment horizontal="justify" vertical="justify" wrapText="1"/>
      <protection/>
    </xf>
    <xf numFmtId="0" fontId="64" fillId="0" borderId="20" xfId="0" applyFont="1" applyBorder="1" applyAlignment="1" applyProtection="1">
      <alignment horizontal="justify" vertical="justify" wrapText="1"/>
      <protection/>
    </xf>
    <xf numFmtId="0" fontId="65" fillId="0" borderId="98" xfId="0" applyFont="1" applyBorder="1" applyAlignment="1" applyProtection="1">
      <alignment horizontal="left" vertical="center" wrapText="1" indent="1"/>
      <protection/>
    </xf>
    <xf numFmtId="0" fontId="65" fillId="0" borderId="131" xfId="0" applyFont="1" applyBorder="1" applyAlignment="1" applyProtection="1">
      <alignment horizontal="left" vertical="center" wrapText="1" indent="1"/>
      <protection/>
    </xf>
    <xf numFmtId="0" fontId="65" fillId="0" borderId="85" xfId="0" applyFont="1" applyBorder="1" applyAlignment="1" applyProtection="1">
      <alignment horizontal="left" vertical="center" wrapText="1" indent="1"/>
      <protection/>
    </xf>
    <xf numFmtId="0" fontId="8" fillId="0" borderId="72" xfId="0" applyFont="1" applyBorder="1" applyAlignment="1" applyProtection="1">
      <alignment horizontal="left" vertical="center" wrapText="1" indent="1"/>
      <protection/>
    </xf>
    <xf numFmtId="0" fontId="8" fillId="0" borderId="20" xfId="0" applyFont="1" applyBorder="1" applyAlignment="1" applyProtection="1">
      <alignment horizontal="left" vertical="center" wrapText="1" indent="1"/>
      <protection/>
    </xf>
    <xf numFmtId="0" fontId="8" fillId="0" borderId="64" xfId="0" applyFont="1" applyBorder="1" applyAlignment="1" applyProtection="1">
      <alignment horizontal="left" vertical="center" wrapText="1" indent="4"/>
      <protection/>
    </xf>
    <xf numFmtId="0" fontId="8" fillId="0" borderId="12" xfId="0" applyFont="1" applyBorder="1" applyAlignment="1" applyProtection="1">
      <alignment horizontal="left" vertical="center" wrapText="1" indent="4"/>
      <protection/>
    </xf>
    <xf numFmtId="0" fontId="8" fillId="0" borderId="71" xfId="0" applyFont="1" applyBorder="1" applyAlignment="1" applyProtection="1">
      <alignment horizontal="left" vertical="center" wrapText="1" indent="4"/>
      <protection/>
    </xf>
    <xf numFmtId="0" fontId="76" fillId="0" borderId="142" xfId="0" applyFont="1" applyBorder="1" applyAlignment="1" applyProtection="1">
      <alignment vertical="center" wrapText="1"/>
      <protection/>
    </xf>
    <xf numFmtId="0" fontId="76" fillId="0" borderId="141" xfId="0" applyFont="1" applyBorder="1" applyAlignment="1" applyProtection="1">
      <alignment vertical="center" wrapText="1"/>
      <protection/>
    </xf>
    <xf numFmtId="0" fontId="76" fillId="0" borderId="143" xfId="0" applyFont="1" applyBorder="1" applyAlignment="1" applyProtection="1">
      <alignment vertical="center" wrapText="1"/>
      <protection/>
    </xf>
    <xf numFmtId="0" fontId="8" fillId="0" borderId="108" xfId="0" applyFont="1" applyBorder="1" applyAlignment="1" applyProtection="1">
      <alignment horizontal="left" vertical="center" wrapText="1" indent="3"/>
      <protection/>
    </xf>
    <xf numFmtId="0" fontId="8" fillId="0" borderId="45" xfId="0" applyFont="1" applyBorder="1" applyAlignment="1" applyProtection="1">
      <alignment horizontal="left" vertical="center" wrapText="1" indent="3"/>
      <protection/>
    </xf>
    <xf numFmtId="0" fontId="7" fillId="0" borderId="0" xfId="0" applyFont="1" applyAlignment="1" applyProtection="1">
      <alignment wrapText="1"/>
      <protection/>
    </xf>
    <xf numFmtId="0" fontId="65" fillId="0" borderId="0" xfId="0" applyFont="1" applyAlignment="1" applyProtection="1">
      <alignment horizontal="center"/>
      <protection/>
    </xf>
    <xf numFmtId="0" fontId="8" fillId="0" borderId="11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1" fontId="8" fillId="0" borderId="110" xfId="0" applyNumberFormat="1" applyFont="1" applyFill="1" applyBorder="1" applyAlignment="1" applyProtection="1">
      <alignment horizontal="center" vertical="center" wrapText="1"/>
      <protection/>
    </xf>
    <xf numFmtId="1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1" fontId="8" fillId="0" borderId="119" xfId="0" applyNumberFormat="1" applyFont="1" applyFill="1" applyBorder="1" applyAlignment="1" applyProtection="1">
      <alignment horizontal="center" vertical="center" wrapText="1"/>
      <protection/>
    </xf>
    <xf numFmtId="1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65" fillId="0" borderId="105" xfId="0" applyFont="1" applyBorder="1" applyAlignment="1" applyProtection="1">
      <alignment horizontal="left" vertical="center" wrapText="1" indent="1"/>
      <protection/>
    </xf>
    <xf numFmtId="0" fontId="8" fillId="0" borderId="125" xfId="0" applyFont="1" applyBorder="1" applyAlignment="1" applyProtection="1">
      <alignment horizontal="center" vertical="center" wrapText="1"/>
      <protection/>
    </xf>
    <xf numFmtId="0" fontId="8" fillId="0" borderId="138" xfId="0" applyFont="1" applyBorder="1" applyAlignment="1" applyProtection="1">
      <alignment horizontal="center" vertical="center" wrapText="1"/>
      <protection/>
    </xf>
    <xf numFmtId="0" fontId="8" fillId="0" borderId="144" xfId="0" applyFont="1" applyBorder="1" applyAlignment="1" applyProtection="1">
      <alignment horizontal="center" vertical="center" wrapText="1"/>
      <protection/>
    </xf>
    <xf numFmtId="0" fontId="76" fillId="0" borderId="145" xfId="0" applyFont="1" applyBorder="1" applyAlignment="1" applyProtection="1">
      <alignment vertical="center" wrapText="1"/>
      <protection/>
    </xf>
    <xf numFmtId="0" fontId="76" fillId="0" borderId="69" xfId="0" applyFont="1" applyBorder="1" applyAlignment="1" applyProtection="1">
      <alignment vertical="center" wrapText="1"/>
      <protection/>
    </xf>
    <xf numFmtId="0" fontId="76" fillId="0" borderId="83" xfId="0" applyFont="1" applyBorder="1" applyAlignment="1" applyProtection="1">
      <alignment vertical="center" wrapText="1"/>
      <protection/>
    </xf>
    <xf numFmtId="0" fontId="8" fillId="0" borderId="138" xfId="0" applyFont="1" applyFill="1" applyBorder="1" applyAlignment="1" applyProtection="1">
      <alignment horizontal="left" vertical="center" wrapText="1" indent="1"/>
      <protection/>
    </xf>
    <xf numFmtId="0" fontId="8" fillId="0" borderId="29" xfId="0" applyFont="1" applyFill="1" applyBorder="1" applyAlignment="1" applyProtection="1">
      <alignment horizontal="left" vertical="center" wrapText="1" indent="1"/>
      <protection/>
    </xf>
    <xf numFmtId="0" fontId="76" fillId="0" borderId="99" xfId="0" applyFont="1" applyBorder="1" applyAlignment="1" applyProtection="1">
      <alignment horizontal="left" vertical="center" wrapText="1"/>
      <protection/>
    </xf>
    <xf numFmtId="0" fontId="76" fillId="0" borderId="141" xfId="0" applyFont="1" applyBorder="1" applyAlignment="1" applyProtection="1">
      <alignment horizontal="left" vertical="center" wrapText="1"/>
      <protection/>
    </xf>
    <xf numFmtId="0" fontId="76" fillId="0" borderId="143" xfId="0" applyFont="1" applyBorder="1" applyAlignment="1" applyProtection="1">
      <alignment horizontal="left" vertical="center" wrapText="1"/>
      <protection/>
    </xf>
    <xf numFmtId="0" fontId="64" fillId="0" borderId="29" xfId="0" applyFont="1" applyBorder="1" applyAlignment="1" applyProtection="1">
      <alignment vertical="center" wrapText="1"/>
      <protection/>
    </xf>
    <xf numFmtId="0" fontId="64" fillId="0" borderId="144" xfId="0" applyFont="1" applyBorder="1" applyAlignment="1" applyProtection="1">
      <alignment vertical="center" wrapText="1"/>
      <protection/>
    </xf>
    <xf numFmtId="0" fontId="64" fillId="0" borderId="12" xfId="0" applyFont="1" applyBorder="1" applyAlignment="1" applyProtection="1">
      <alignment vertical="center" wrapText="1"/>
      <protection/>
    </xf>
    <xf numFmtId="0" fontId="65" fillId="0" borderId="12" xfId="0" applyFont="1" applyBorder="1" applyAlignment="1" applyProtection="1">
      <alignment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 wrapText="1"/>
      <protection/>
    </xf>
    <xf numFmtId="1" fontId="8" fillId="0" borderId="27" xfId="0" applyNumberFormat="1" applyFont="1" applyFill="1" applyBorder="1" applyAlignment="1" applyProtection="1">
      <alignment horizontal="center" vertical="center" wrapText="1"/>
      <protection/>
    </xf>
    <xf numFmtId="1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64" fillId="0" borderId="108" xfId="0" applyFont="1" applyBorder="1" applyAlignment="1" applyProtection="1">
      <alignment horizontal="left" vertical="center" wrapText="1" indent="3"/>
      <protection/>
    </xf>
    <xf numFmtId="0" fontId="64" fillId="0" borderId="45" xfId="0" applyFont="1" applyBorder="1" applyAlignment="1" applyProtection="1">
      <alignment horizontal="left" vertical="center" wrapText="1" indent="3"/>
      <protection/>
    </xf>
    <xf numFmtId="0" fontId="64" fillId="0" borderId="146" xfId="0" applyFont="1" applyBorder="1" applyAlignment="1" applyProtection="1">
      <alignment horizontal="left" vertical="center" wrapText="1" indent="3"/>
      <protection/>
    </xf>
    <xf numFmtId="0" fontId="64" fillId="0" borderId="64" xfId="0" applyFont="1" applyBorder="1" applyAlignment="1" applyProtection="1">
      <alignment horizontal="left" vertical="center" wrapText="1" indent="3"/>
      <protection/>
    </xf>
    <xf numFmtId="0" fontId="64" fillId="0" borderId="12" xfId="0" applyFont="1" applyBorder="1" applyAlignment="1" applyProtection="1">
      <alignment horizontal="left" vertical="center" wrapText="1" indent="3"/>
      <protection/>
    </xf>
    <xf numFmtId="0" fontId="64" fillId="0" borderId="71" xfId="0" applyFont="1" applyBorder="1" applyAlignment="1" applyProtection="1">
      <alignment horizontal="left" vertical="center" wrapText="1" indent="3"/>
      <protection/>
    </xf>
    <xf numFmtId="0" fontId="70" fillId="0" borderId="59" xfId="0" applyFont="1" applyBorder="1" applyAlignment="1" applyProtection="1">
      <alignment horizontal="left" vertical="center" wrapText="1" indent="3"/>
      <protection/>
    </xf>
    <xf numFmtId="0" fontId="70" fillId="0" borderId="11" xfId="0" applyFont="1" applyBorder="1" applyAlignment="1" applyProtection="1">
      <alignment horizontal="left" vertical="center" wrapText="1" indent="3"/>
      <protection/>
    </xf>
    <xf numFmtId="0" fontId="70" fillId="0" borderId="112" xfId="0" applyFont="1" applyBorder="1" applyAlignment="1" applyProtection="1">
      <alignment horizontal="left" vertical="center" wrapText="1" indent="3"/>
      <protection/>
    </xf>
    <xf numFmtId="0" fontId="70" fillId="0" borderId="54" xfId="0" applyFont="1" applyBorder="1" applyAlignment="1" applyProtection="1">
      <alignment horizontal="left" vertical="center" wrapText="1" indent="1"/>
      <protection/>
    </xf>
    <xf numFmtId="0" fontId="70" fillId="0" borderId="20" xfId="0" applyFont="1" applyBorder="1" applyAlignment="1" applyProtection="1">
      <alignment horizontal="left" vertical="center" wrapText="1" indent="1"/>
      <protection/>
    </xf>
    <xf numFmtId="0" fontId="70" fillId="0" borderId="41" xfId="0" applyFont="1" applyBorder="1" applyAlignment="1" applyProtection="1">
      <alignment horizontal="left" vertical="center" wrapText="1" indent="4"/>
      <protection/>
    </xf>
    <xf numFmtId="0" fontId="70" fillId="0" borderId="12" xfId="0" applyFont="1" applyBorder="1" applyAlignment="1" applyProtection="1">
      <alignment horizontal="left" vertical="center" wrapText="1" indent="4"/>
      <protection/>
    </xf>
    <xf numFmtId="0" fontId="70" fillId="0" borderId="41" xfId="0" applyFont="1" applyBorder="1" applyAlignment="1" applyProtection="1">
      <alignment horizontal="left" vertical="center" wrapText="1" indent="3"/>
      <protection/>
    </xf>
    <xf numFmtId="0" fontId="70" fillId="0" borderId="12" xfId="0" applyFont="1" applyBorder="1" applyAlignment="1" applyProtection="1">
      <alignment horizontal="left" vertical="center" wrapText="1" indent="3"/>
      <protection/>
    </xf>
    <xf numFmtId="0" fontId="70" fillId="0" borderId="71" xfId="0" applyFont="1" applyBorder="1" applyAlignment="1" applyProtection="1">
      <alignment horizontal="left" vertical="center" wrapText="1" indent="3"/>
      <protection/>
    </xf>
    <xf numFmtId="0" fontId="77" fillId="0" borderId="0" xfId="0" applyFont="1" applyFill="1" applyAlignment="1" applyProtection="1">
      <alignment horizontal="center"/>
      <protection/>
    </xf>
    <xf numFmtId="0" fontId="78" fillId="0" borderId="0" xfId="0" applyFont="1" applyFill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70" fillId="0" borderId="56" xfId="0" applyFont="1" applyBorder="1" applyAlignment="1" applyProtection="1">
      <alignment horizontal="left" vertical="center" wrapText="1" indent="4"/>
      <protection/>
    </xf>
    <xf numFmtId="0" fontId="70" fillId="0" borderId="88" xfId="0" applyFont="1" applyBorder="1" applyAlignment="1" applyProtection="1">
      <alignment horizontal="left" vertical="center" wrapText="1" indent="4"/>
      <protection/>
    </xf>
    <xf numFmtId="0" fontId="70" fillId="0" borderId="0" xfId="0" applyFont="1" applyAlignment="1" applyProtection="1">
      <alignment vertical="center" wrapText="1"/>
      <protection/>
    </xf>
    <xf numFmtId="0" fontId="70" fillId="0" borderId="39" xfId="0" applyFont="1" applyBorder="1" applyAlignment="1" applyProtection="1">
      <alignment horizontal="left" vertical="center" wrapText="1" indent="1"/>
      <protection/>
    </xf>
    <xf numFmtId="0" fontId="70" fillId="0" borderId="24" xfId="0" applyFont="1" applyBorder="1" applyAlignment="1" applyProtection="1">
      <alignment horizontal="left" vertical="center" wrapText="1" indent="1"/>
      <protection/>
    </xf>
    <xf numFmtId="0" fontId="70" fillId="0" borderId="57" xfId="0" applyFont="1" applyBorder="1" applyAlignment="1" applyProtection="1">
      <alignment horizontal="left" vertical="center" wrapText="1" indent="1"/>
      <protection/>
    </xf>
    <xf numFmtId="0" fontId="70" fillId="0" borderId="147" xfId="0" applyFont="1" applyBorder="1" applyAlignment="1" applyProtection="1">
      <alignment horizontal="left" vertical="center" indent="1"/>
      <protection/>
    </xf>
    <xf numFmtId="0" fontId="70" fillId="0" borderId="148" xfId="0" applyFont="1" applyBorder="1" applyAlignment="1" applyProtection="1">
      <alignment horizontal="left" vertical="center" indent="1"/>
      <protection/>
    </xf>
    <xf numFmtId="0" fontId="70" fillId="33" borderId="0" xfId="0" applyFont="1" applyFill="1" applyAlignment="1" applyProtection="1">
      <alignment horizontal="left" vertical="center"/>
      <protection/>
    </xf>
    <xf numFmtId="0" fontId="70" fillId="0" borderId="0" xfId="0" applyFont="1" applyFill="1" applyAlignment="1" applyProtection="1">
      <alignment horizontal="left"/>
      <protection locked="0"/>
    </xf>
    <xf numFmtId="0" fontId="74" fillId="0" borderId="54" xfId="0" applyFont="1" applyBorder="1" applyAlignment="1" applyProtection="1">
      <alignment horizontal="left" vertical="center" wrapText="1" indent="1"/>
      <protection/>
    </xf>
    <xf numFmtId="0" fontId="74" fillId="0" borderId="20" xfId="0" applyFont="1" applyBorder="1" applyAlignment="1" applyProtection="1">
      <alignment horizontal="left" vertical="center" wrapText="1" indent="1"/>
      <protection/>
    </xf>
    <xf numFmtId="0" fontId="74" fillId="0" borderId="23" xfId="0" applyFont="1" applyBorder="1" applyAlignment="1" applyProtection="1">
      <alignment horizontal="left" vertical="center" wrapText="1" indent="1"/>
      <protection/>
    </xf>
    <xf numFmtId="0" fontId="72" fillId="0" borderId="0" xfId="0" applyNumberFormat="1" applyFont="1" applyAlignment="1" applyProtection="1">
      <alignment horizontal="left" vertical="center" wrapText="1" indent="1"/>
      <protection/>
    </xf>
    <xf numFmtId="0" fontId="73" fillId="0" borderId="149" xfId="0" applyFont="1" applyBorder="1" applyAlignment="1" applyProtection="1">
      <alignment horizontal="left" vertical="center" wrapText="1" indent="1"/>
      <protection/>
    </xf>
    <xf numFmtId="0" fontId="73" fillId="0" borderId="131" xfId="0" applyFont="1" applyBorder="1" applyAlignment="1" applyProtection="1">
      <alignment horizontal="left" vertical="center" wrapText="1" indent="1"/>
      <protection/>
    </xf>
    <xf numFmtId="0" fontId="70" fillId="0" borderId="90" xfId="0" applyFont="1" applyBorder="1" applyAlignment="1" applyProtection="1">
      <alignment horizontal="left" vertical="center" indent="1"/>
      <protection/>
    </xf>
    <xf numFmtId="0" fontId="70" fillId="0" borderId="91" xfId="0" applyFont="1" applyBorder="1" applyAlignment="1" applyProtection="1">
      <alignment horizontal="left" vertical="center" indent="1"/>
      <protection/>
    </xf>
    <xf numFmtId="0" fontId="70" fillId="0" borderId="41" xfId="0" applyFont="1" applyBorder="1" applyAlignment="1" applyProtection="1">
      <alignment horizontal="left" vertical="center" wrapText="1" indent="2"/>
      <protection/>
    </xf>
    <xf numFmtId="0" fontId="70" fillId="0" borderId="12" xfId="0" applyFont="1" applyBorder="1" applyAlignment="1" applyProtection="1">
      <alignment horizontal="left" vertical="center" wrapText="1" indent="2"/>
      <protection/>
    </xf>
    <xf numFmtId="0" fontId="70" fillId="0" borderId="59" xfId="0" applyFont="1" applyBorder="1" applyAlignment="1" applyProtection="1">
      <alignment horizontal="left" vertical="center" wrapText="1" indent="2"/>
      <protection/>
    </xf>
    <xf numFmtId="0" fontId="70" fillId="0" borderId="11" xfId="0" applyFont="1" applyBorder="1" applyAlignment="1" applyProtection="1">
      <alignment horizontal="left" vertical="center" wrapText="1" indent="2"/>
      <protection/>
    </xf>
    <xf numFmtId="3" fontId="73" fillId="0" borderId="38" xfId="0" applyNumberFormat="1" applyFont="1" applyFill="1" applyBorder="1" applyAlignment="1" applyProtection="1">
      <alignment horizontal="center" vertical="center"/>
      <protection/>
    </xf>
    <xf numFmtId="3" fontId="73" fillId="0" borderId="16" xfId="0" applyNumberFormat="1" applyFont="1" applyFill="1" applyBorder="1" applyAlignment="1" applyProtection="1">
      <alignment horizontal="center" vertical="center"/>
      <protection/>
    </xf>
    <xf numFmtId="3" fontId="73" fillId="0" borderId="18" xfId="0" applyNumberFormat="1" applyFont="1" applyFill="1" applyBorder="1" applyAlignment="1" applyProtection="1">
      <alignment horizontal="center" vertical="center"/>
      <protection/>
    </xf>
    <xf numFmtId="0" fontId="70" fillId="0" borderId="41" xfId="0" applyFont="1" applyBorder="1" applyAlignment="1" applyProtection="1">
      <alignment horizontal="left" vertical="center" indent="2"/>
      <protection/>
    </xf>
    <xf numFmtId="0" fontId="70" fillId="0" borderId="12" xfId="0" applyFont="1" applyBorder="1" applyAlignment="1" applyProtection="1">
      <alignment horizontal="left" vertical="center" indent="2"/>
      <protection/>
    </xf>
    <xf numFmtId="0" fontId="70" fillId="0" borderId="56" xfId="0" applyFont="1" applyBorder="1" applyAlignment="1" applyProtection="1">
      <alignment horizontal="left" vertical="center" indent="2"/>
      <protection/>
    </xf>
    <xf numFmtId="0" fontId="70" fillId="0" borderId="88" xfId="0" applyFont="1" applyBorder="1" applyAlignment="1" applyProtection="1">
      <alignment horizontal="left" vertical="center" indent="2"/>
      <protection/>
    </xf>
    <xf numFmtId="0" fontId="70" fillId="0" borderId="54" xfId="0" applyFont="1" applyBorder="1" applyAlignment="1" applyProtection="1">
      <alignment horizontal="left" vertical="center" indent="1"/>
      <protection/>
    </xf>
    <xf numFmtId="0" fontId="70" fillId="0" borderId="20" xfId="0" applyFont="1" applyBorder="1" applyAlignment="1" applyProtection="1">
      <alignment horizontal="left" vertical="center" indent="1"/>
      <protection/>
    </xf>
    <xf numFmtId="0" fontId="70" fillId="0" borderId="23" xfId="0" applyFont="1" applyBorder="1" applyAlignment="1" applyProtection="1">
      <alignment horizontal="left" vertical="center" indent="1"/>
      <protection/>
    </xf>
    <xf numFmtId="0" fontId="70" fillId="0" borderId="56" xfId="0" applyFont="1" applyBorder="1" applyAlignment="1" applyProtection="1">
      <alignment horizontal="left" vertical="center" indent="1"/>
      <protection/>
    </xf>
    <xf numFmtId="0" fontId="70" fillId="0" borderId="88" xfId="0" applyFont="1" applyBorder="1" applyAlignment="1" applyProtection="1">
      <alignment horizontal="left" vertical="center" indent="1"/>
      <protection/>
    </xf>
    <xf numFmtId="0" fontId="70" fillId="0" borderId="89" xfId="0" applyFont="1" applyBorder="1" applyAlignment="1" applyProtection="1">
      <alignment horizontal="left" vertical="center" indent="1"/>
      <protection/>
    </xf>
    <xf numFmtId="0" fontId="70" fillId="0" borderId="41" xfId="0" applyFont="1" applyBorder="1" applyAlignment="1" applyProtection="1">
      <alignment horizontal="left" vertical="center" wrapText="1" indent="1"/>
      <protection/>
    </xf>
    <xf numFmtId="0" fontId="70" fillId="0" borderId="71" xfId="0" applyFont="1" applyBorder="1" applyAlignment="1" applyProtection="1">
      <alignment horizontal="left" vertical="center" wrapText="1" indent="1"/>
      <protection/>
    </xf>
    <xf numFmtId="0" fontId="70" fillId="0" borderId="41" xfId="0" applyFont="1" applyBorder="1" applyAlignment="1" applyProtection="1">
      <alignment horizontal="left" vertical="center" indent="1"/>
      <protection/>
    </xf>
    <xf numFmtId="0" fontId="70" fillId="0" borderId="12" xfId="0" applyFont="1" applyBorder="1" applyAlignment="1" applyProtection="1">
      <alignment horizontal="left" vertical="center" indent="1"/>
      <protection/>
    </xf>
    <xf numFmtId="0" fontId="70" fillId="0" borderId="71" xfId="0" applyFont="1" applyBorder="1" applyAlignment="1" applyProtection="1">
      <alignment horizontal="left" vertical="center" indent="1"/>
      <protection/>
    </xf>
    <xf numFmtId="0" fontId="70" fillId="0" borderId="150" xfId="0" applyFont="1" applyBorder="1" applyAlignment="1" applyProtection="1">
      <alignment horizontal="left" vertical="center" wrapText="1" indent="1"/>
      <protection/>
    </xf>
    <xf numFmtId="0" fontId="70" fillId="0" borderId="13" xfId="0" applyFont="1" applyBorder="1" applyAlignment="1" applyProtection="1">
      <alignment horizontal="left" vertical="center" wrapText="1" indent="1"/>
      <protection/>
    </xf>
    <xf numFmtId="0" fontId="70" fillId="0" borderId="90" xfId="0" applyFont="1" applyBorder="1" applyAlignment="1" applyProtection="1">
      <alignment horizontal="left" vertical="center" wrapText="1" indent="2"/>
      <protection/>
    </xf>
    <xf numFmtId="0" fontId="70" fillId="0" borderId="91" xfId="0" applyFont="1" applyBorder="1" applyAlignment="1" applyProtection="1">
      <alignment horizontal="left" vertical="center" wrapText="1" indent="2"/>
      <protection/>
    </xf>
    <xf numFmtId="0" fontId="72" fillId="0" borderId="147" xfId="0" applyFont="1" applyBorder="1" applyAlignment="1" applyProtection="1">
      <alignment horizontal="center" vertical="center"/>
      <protection/>
    </xf>
    <xf numFmtId="0" fontId="72" fillId="0" borderId="148" xfId="0" applyFont="1" applyBorder="1" applyAlignment="1" applyProtection="1">
      <alignment horizontal="center" vertical="center"/>
      <protection/>
    </xf>
    <xf numFmtId="0" fontId="72" fillId="0" borderId="151" xfId="0" applyFont="1" applyBorder="1" applyAlignment="1" applyProtection="1">
      <alignment horizontal="center" vertical="center"/>
      <protection/>
    </xf>
    <xf numFmtId="0" fontId="70" fillId="0" borderId="41" xfId="0" applyFont="1" applyBorder="1" applyAlignment="1" applyProtection="1">
      <alignment horizontal="left" vertical="center" indent="3"/>
      <protection/>
    </xf>
    <xf numFmtId="0" fontId="70" fillId="0" borderId="12" xfId="0" applyFont="1" applyBorder="1" applyAlignment="1" applyProtection="1">
      <alignment horizontal="left" vertical="center" indent="3"/>
      <protection/>
    </xf>
    <xf numFmtId="0" fontId="70" fillId="0" borderId="71" xfId="0" applyFont="1" applyBorder="1" applyAlignment="1" applyProtection="1">
      <alignment horizontal="left" vertical="center" indent="3"/>
      <protection/>
    </xf>
    <xf numFmtId="0" fontId="70" fillId="0" borderId="56" xfId="0" applyFont="1" applyBorder="1" applyAlignment="1" applyProtection="1">
      <alignment horizontal="left" vertical="center" indent="3"/>
      <protection/>
    </xf>
    <xf numFmtId="0" fontId="70" fillId="0" borderId="88" xfId="0" applyFont="1" applyBorder="1" applyAlignment="1" applyProtection="1">
      <alignment horizontal="left" vertical="center" indent="3"/>
      <protection/>
    </xf>
    <xf numFmtId="0" fontId="70" fillId="0" borderId="89" xfId="0" applyFont="1" applyBorder="1" applyAlignment="1" applyProtection="1">
      <alignment horizontal="left" vertical="center" indent="3"/>
      <protection/>
    </xf>
    <xf numFmtId="0" fontId="70" fillId="0" borderId="74" xfId="0" applyFont="1" applyFill="1" applyBorder="1" applyAlignment="1" applyProtection="1">
      <alignment horizontal="center" vertical="center"/>
      <protection/>
    </xf>
    <xf numFmtId="0" fontId="70" fillId="0" borderId="7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3467100</xdr:colOff>
      <xdr:row>5</xdr:row>
      <xdr:rowOff>9525</xdr:rowOff>
    </xdr:from>
    <xdr:to>
      <xdr:col>7</xdr:col>
      <xdr:colOff>371475</xdr:colOff>
      <xdr:row>9</xdr:row>
      <xdr:rowOff>200025</xdr:rowOff>
    </xdr:to>
    <xdr:sp>
      <xdr:nvSpPr>
        <xdr:cNvPr id="1" name="Oval 4"/>
        <xdr:cNvSpPr>
          <a:spLocks/>
        </xdr:cNvSpPr>
      </xdr:nvSpPr>
      <xdr:spPr>
        <a:xfrm>
          <a:off x="7115175" y="1257300"/>
          <a:ext cx="1552575" cy="10191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2"/>
  <sheetViews>
    <sheetView showGridLines="0" tabSelected="1" zoomScale="90" zoomScaleNormal="90" zoomScaleSheetLayoutView="85" zoomScalePageLayoutView="0" workbookViewId="0" topLeftCell="A1">
      <selection activeCell="E15" sqref="E15"/>
    </sheetView>
  </sheetViews>
  <sheetFormatPr defaultColWidth="9.140625" defaultRowHeight="15" customHeight="1"/>
  <cols>
    <col min="1" max="1" width="4.28125" style="113" customWidth="1"/>
    <col min="2" max="2" width="17.7109375" style="26" customWidth="1"/>
    <col min="3" max="3" width="13.421875" style="26" customWidth="1"/>
    <col min="4" max="4" width="19.28125" style="26" customWidth="1"/>
    <col min="5" max="5" width="57.140625" style="26" customWidth="1"/>
    <col min="6" max="6" width="4.57421875" style="26" customWidth="1"/>
    <col min="7" max="7" width="8.00390625" style="26" customWidth="1"/>
    <col min="8" max="8" width="6.57421875" style="26" customWidth="1"/>
    <col min="9" max="9" width="32.28125" style="26" customWidth="1"/>
    <col min="10" max="10" width="3.57421875" style="26" customWidth="1"/>
    <col min="11" max="16" width="9.140625" style="26" customWidth="1"/>
    <col min="17" max="17" width="2.140625" style="40" customWidth="1"/>
    <col min="18" max="16384" width="9.140625" style="26" customWidth="1"/>
  </cols>
  <sheetData>
    <row r="1" spans="1:41" s="21" customFormat="1" ht="15" customHeight="1">
      <c r="A1" s="107"/>
      <c r="Q1" s="22"/>
      <c r="AO1" s="21" t="s">
        <v>0</v>
      </c>
    </row>
    <row r="2" spans="1:41" s="21" customFormat="1" ht="18.75" customHeight="1">
      <c r="A2" s="107"/>
      <c r="D2" s="143"/>
      <c r="E2" s="144" t="s">
        <v>363</v>
      </c>
      <c r="F2" s="143"/>
      <c r="G2" s="143"/>
      <c r="Q2" s="22"/>
      <c r="AO2" s="21" t="s">
        <v>1</v>
      </c>
    </row>
    <row r="3" spans="1:41" s="21" customFormat="1" ht="33.75" customHeight="1">
      <c r="A3" s="107"/>
      <c r="B3" s="145" t="s">
        <v>362</v>
      </c>
      <c r="C3" s="146"/>
      <c r="D3" s="146"/>
      <c r="E3" s="146"/>
      <c r="I3" s="49"/>
      <c r="Q3" s="22"/>
      <c r="AO3" s="21" t="s">
        <v>2</v>
      </c>
    </row>
    <row r="4" spans="1:17" s="21" customFormat="1" ht="15" customHeight="1">
      <c r="A4" s="107"/>
      <c r="G4" s="23" t="s">
        <v>197</v>
      </c>
      <c r="H4" s="143"/>
      <c r="Q4" s="22"/>
    </row>
    <row r="5" spans="1:17" s="21" customFormat="1" ht="15.75" customHeight="1">
      <c r="A5" s="107"/>
      <c r="F5" s="24"/>
      <c r="G5" s="24"/>
      <c r="Q5" s="22"/>
    </row>
    <row r="6" spans="1:17" s="21" customFormat="1" ht="15.75" customHeight="1">
      <c r="A6" s="107"/>
      <c r="B6" s="25" t="s">
        <v>11</v>
      </c>
      <c r="C6" s="142"/>
      <c r="I6" s="21" t="s">
        <v>198</v>
      </c>
      <c r="Q6" s="22"/>
    </row>
    <row r="7" spans="1:17" s="21" customFormat="1" ht="18" customHeight="1">
      <c r="A7" s="107"/>
      <c r="B7" s="143" t="s">
        <v>76</v>
      </c>
      <c r="C7" s="147" t="s">
        <v>364</v>
      </c>
      <c r="D7" s="143"/>
      <c r="E7" s="143"/>
      <c r="F7" s="27" t="s">
        <v>51</v>
      </c>
      <c r="G7" s="45">
        <v>2.5</v>
      </c>
      <c r="I7" s="21" t="s">
        <v>250</v>
      </c>
      <c r="Q7" s="22"/>
    </row>
    <row r="8" spans="1:17" s="21" customFormat="1" ht="15.75" customHeight="1">
      <c r="A8" s="107"/>
      <c r="C8" s="26"/>
      <c r="F8" s="27" t="s">
        <v>51</v>
      </c>
      <c r="G8" s="46">
        <v>4</v>
      </c>
      <c r="Q8" s="22"/>
    </row>
    <row r="9" spans="1:17" s="21" customFormat="1" ht="15.75" customHeight="1">
      <c r="A9" s="107"/>
      <c r="F9" s="27" t="s">
        <v>51</v>
      </c>
      <c r="G9" s="47">
        <v>6</v>
      </c>
      <c r="Q9" s="22"/>
    </row>
    <row r="10" spans="1:5" s="22" customFormat="1" ht="15.75" customHeight="1">
      <c r="A10" s="108"/>
      <c r="B10" s="28"/>
      <c r="C10" s="29"/>
      <c r="D10" s="30"/>
      <c r="E10" s="31"/>
    </row>
    <row r="11" spans="1:17" s="21" customFormat="1" ht="15" customHeight="1">
      <c r="A11" s="107"/>
      <c r="B11" s="21" t="s">
        <v>3</v>
      </c>
      <c r="E11" s="48"/>
      <c r="F11" s="25"/>
      <c r="G11" s="25"/>
      <c r="Q11" s="22"/>
    </row>
    <row r="12" spans="1:17" s="21" customFormat="1" ht="15" customHeight="1">
      <c r="A12" s="107"/>
      <c r="B12" s="21" t="s">
        <v>4</v>
      </c>
      <c r="E12" s="16"/>
      <c r="F12" s="25"/>
      <c r="G12" s="25"/>
      <c r="Q12" s="22"/>
    </row>
    <row r="13" spans="1:17" s="21" customFormat="1" ht="15" customHeight="1">
      <c r="A13" s="107"/>
      <c r="B13" s="21" t="s">
        <v>5</v>
      </c>
      <c r="E13" s="16"/>
      <c r="F13" s="25"/>
      <c r="G13" s="25"/>
      <c r="Q13" s="22"/>
    </row>
    <row r="14" spans="1:17" s="21" customFormat="1" ht="15" customHeight="1">
      <c r="A14" s="107"/>
      <c r="E14" s="32"/>
      <c r="F14" s="25"/>
      <c r="G14" s="25"/>
      <c r="Q14" s="22"/>
    </row>
    <row r="15" spans="1:17" s="33" customFormat="1" ht="15" customHeight="1">
      <c r="A15" s="109"/>
      <c r="B15" s="72" t="s">
        <v>199</v>
      </c>
      <c r="E15" s="84">
        <v>2017</v>
      </c>
      <c r="F15" s="34"/>
      <c r="G15" s="34"/>
      <c r="Q15" s="35"/>
    </row>
    <row r="16" spans="1:17" s="21" customFormat="1" ht="15" customHeight="1">
      <c r="A16" s="107"/>
      <c r="E16" s="32"/>
      <c r="F16" s="25"/>
      <c r="G16" s="25"/>
      <c r="Q16" s="22"/>
    </row>
    <row r="17" spans="1:17" s="21" customFormat="1" ht="15" customHeight="1">
      <c r="A17" s="107"/>
      <c r="B17" s="21" t="s">
        <v>253</v>
      </c>
      <c r="E17" s="16"/>
      <c r="F17" s="25"/>
      <c r="G17" s="25"/>
      <c r="Q17" s="22"/>
    </row>
    <row r="18" spans="1:17" s="21" customFormat="1" ht="15" customHeight="1">
      <c r="A18" s="107"/>
      <c r="B18" s="136" t="s">
        <v>254</v>
      </c>
      <c r="E18" s="16"/>
      <c r="F18" s="25"/>
      <c r="G18" s="25"/>
      <c r="Q18" s="22"/>
    </row>
    <row r="19" spans="1:17" s="21" customFormat="1" ht="15" customHeight="1">
      <c r="A19" s="107"/>
      <c r="E19" s="32"/>
      <c r="F19" s="25"/>
      <c r="G19" s="25"/>
      <c r="Q19" s="22"/>
    </row>
    <row r="20" spans="1:17" s="21" customFormat="1" ht="15" customHeight="1">
      <c r="A20" s="107"/>
      <c r="B20" s="21" t="s">
        <v>6</v>
      </c>
      <c r="D20" s="21" t="s">
        <v>255</v>
      </c>
      <c r="E20" s="82"/>
      <c r="F20" s="25"/>
      <c r="G20" s="25"/>
      <c r="I20" s="136"/>
      <c r="Q20" s="22"/>
    </row>
    <row r="21" spans="1:17" s="21" customFormat="1" ht="15" customHeight="1">
      <c r="A21" s="107"/>
      <c r="D21" s="21" t="s">
        <v>256</v>
      </c>
      <c r="E21" s="16"/>
      <c r="F21" s="25"/>
      <c r="G21" s="25"/>
      <c r="Q21" s="22"/>
    </row>
    <row r="22" spans="1:17" s="21" customFormat="1" ht="15" customHeight="1">
      <c r="A22" s="107"/>
      <c r="E22" s="32"/>
      <c r="F22" s="25"/>
      <c r="G22" s="25"/>
      <c r="Q22" s="22"/>
    </row>
    <row r="23" spans="1:17" s="21" customFormat="1" ht="15" customHeight="1">
      <c r="A23" s="107"/>
      <c r="D23" s="21" t="s">
        <v>7</v>
      </c>
      <c r="E23" s="16"/>
      <c r="F23" s="25"/>
      <c r="G23" s="25"/>
      <c r="Q23" s="22"/>
    </row>
    <row r="24" spans="1:17" s="21" customFormat="1" ht="15" customHeight="1">
      <c r="A24" s="107"/>
      <c r="B24" s="85"/>
      <c r="E24" s="32"/>
      <c r="F24" s="25"/>
      <c r="G24" s="25"/>
      <c r="Q24" s="22"/>
    </row>
    <row r="25" spans="1:17" s="21" customFormat="1" ht="15" customHeight="1">
      <c r="A25" s="107"/>
      <c r="D25" s="21" t="s">
        <v>8</v>
      </c>
      <c r="E25" s="16"/>
      <c r="F25" s="25"/>
      <c r="G25" s="25"/>
      <c r="Q25" s="22"/>
    </row>
    <row r="26" spans="1:17" s="21" customFormat="1" ht="15" customHeight="1">
      <c r="A26" s="107"/>
      <c r="E26" s="32"/>
      <c r="F26" s="25"/>
      <c r="G26" s="25"/>
      <c r="Q26" s="22"/>
    </row>
    <row r="27" spans="1:16" s="33" customFormat="1" ht="15" customHeight="1">
      <c r="A27" s="109"/>
      <c r="B27" s="33" t="s">
        <v>9</v>
      </c>
      <c r="E27" s="17"/>
      <c r="F27" s="34"/>
      <c r="G27" s="34"/>
      <c r="P27" s="35"/>
    </row>
    <row r="28" spans="1:16" s="36" customFormat="1" ht="15" customHeight="1">
      <c r="A28" s="110"/>
      <c r="F28" s="37"/>
      <c r="G28" s="37"/>
      <c r="P28" s="28"/>
    </row>
    <row r="29" spans="1:16" s="39" customFormat="1" ht="15" customHeight="1">
      <c r="A29" s="111"/>
      <c r="B29" s="38" t="s">
        <v>12</v>
      </c>
      <c r="P29" s="40"/>
    </row>
    <row r="30" spans="1:16" s="39" customFormat="1" ht="15" customHeight="1">
      <c r="A30" s="214" t="s">
        <v>299</v>
      </c>
      <c r="B30" s="742" t="s">
        <v>310</v>
      </c>
      <c r="C30" s="742"/>
      <c r="D30" s="742"/>
      <c r="E30" s="742"/>
      <c r="P30" s="40"/>
    </row>
    <row r="31" spans="1:16" s="41" customFormat="1" ht="15" customHeight="1">
      <c r="A31" s="215" t="s">
        <v>300</v>
      </c>
      <c r="B31" s="743" t="s">
        <v>313</v>
      </c>
      <c r="C31" s="743"/>
      <c r="D31" s="743"/>
      <c r="E31" s="743"/>
      <c r="F31" s="743"/>
      <c r="G31" s="743"/>
      <c r="H31" s="148"/>
      <c r="I31" s="148"/>
      <c r="P31" s="42"/>
    </row>
    <row r="32" spans="1:9" s="40" customFormat="1" ht="30.75" customHeight="1">
      <c r="A32" s="216" t="s">
        <v>301</v>
      </c>
      <c r="B32" s="741" t="s">
        <v>365</v>
      </c>
      <c r="C32" s="741"/>
      <c r="D32" s="741"/>
      <c r="E32" s="741"/>
      <c r="F32" s="741"/>
      <c r="G32" s="741"/>
      <c r="H32" s="741"/>
      <c r="I32" s="741"/>
    </row>
    <row r="33" spans="1:11" s="40" customFormat="1" ht="31.5" customHeight="1">
      <c r="A33" s="216" t="s">
        <v>302</v>
      </c>
      <c r="B33" s="741" t="s">
        <v>366</v>
      </c>
      <c r="C33" s="741"/>
      <c r="D33" s="741"/>
      <c r="E33" s="741"/>
      <c r="F33" s="741"/>
      <c r="G33" s="741"/>
      <c r="H33" s="741"/>
      <c r="I33" s="741"/>
      <c r="K33" s="114"/>
    </row>
    <row r="34" spans="1:10" s="40" customFormat="1" ht="12.75" customHeight="1">
      <c r="A34" s="216" t="s">
        <v>303</v>
      </c>
      <c r="B34" s="741" t="s">
        <v>367</v>
      </c>
      <c r="C34" s="741"/>
      <c r="D34" s="741"/>
      <c r="E34" s="741"/>
      <c r="F34" s="741"/>
      <c r="G34" s="741"/>
      <c r="H34" s="741"/>
      <c r="I34" s="741"/>
      <c r="J34" s="43"/>
    </row>
    <row r="35" spans="1:16" s="39" customFormat="1" ht="15" customHeight="1">
      <c r="A35" s="215" t="s">
        <v>304</v>
      </c>
      <c r="B35" s="741" t="s">
        <v>326</v>
      </c>
      <c r="C35" s="741"/>
      <c r="D35" s="741"/>
      <c r="E35" s="741"/>
      <c r="F35" s="741"/>
      <c r="G35" s="741"/>
      <c r="H35" s="741"/>
      <c r="I35" s="741"/>
      <c r="J35" s="40"/>
      <c r="P35" s="40"/>
    </row>
    <row r="36" spans="1:16" s="39" customFormat="1" ht="43.5" customHeight="1">
      <c r="A36" s="217" t="s">
        <v>305</v>
      </c>
      <c r="B36" s="741" t="s">
        <v>368</v>
      </c>
      <c r="C36" s="741"/>
      <c r="D36" s="741"/>
      <c r="E36" s="741"/>
      <c r="F36" s="741"/>
      <c r="G36" s="741"/>
      <c r="H36" s="741"/>
      <c r="I36" s="741"/>
      <c r="P36" s="40"/>
    </row>
    <row r="37" spans="1:16" s="39" customFormat="1" ht="35.25" customHeight="1">
      <c r="A37" s="217" t="s">
        <v>309</v>
      </c>
      <c r="B37" s="741" t="s">
        <v>380</v>
      </c>
      <c r="C37" s="741"/>
      <c r="D37" s="741"/>
      <c r="E37" s="741"/>
      <c r="F37" s="741"/>
      <c r="G37" s="741"/>
      <c r="H37" s="741"/>
      <c r="I37" s="741"/>
      <c r="P37" s="40"/>
    </row>
    <row r="38" spans="1:16" s="39" customFormat="1" ht="15" customHeight="1">
      <c r="A38" s="218" t="s">
        <v>306</v>
      </c>
      <c r="B38" s="741" t="s">
        <v>327</v>
      </c>
      <c r="C38" s="741"/>
      <c r="D38" s="741"/>
      <c r="E38" s="741"/>
      <c r="F38" s="741"/>
      <c r="G38" s="741"/>
      <c r="H38" s="741"/>
      <c r="I38" s="741"/>
      <c r="P38" s="40"/>
    </row>
    <row r="39" spans="1:9" s="40" customFormat="1" ht="30" customHeight="1">
      <c r="A39" s="216" t="s">
        <v>307</v>
      </c>
      <c r="B39" s="741" t="s">
        <v>369</v>
      </c>
      <c r="C39" s="741"/>
      <c r="D39" s="741"/>
      <c r="E39" s="741"/>
      <c r="F39" s="741"/>
      <c r="G39" s="741"/>
      <c r="H39" s="741"/>
      <c r="I39" s="741"/>
    </row>
    <row r="40" spans="1:16" s="39" customFormat="1" ht="15" customHeight="1">
      <c r="A40" s="218" t="s">
        <v>308</v>
      </c>
      <c r="B40" s="149" t="s">
        <v>311</v>
      </c>
      <c r="C40" s="150" t="s">
        <v>388</v>
      </c>
      <c r="D40" s="150"/>
      <c r="E40" s="150"/>
      <c r="F40" s="150"/>
      <c r="G40" s="150"/>
      <c r="H40" s="150"/>
      <c r="I40" s="150"/>
      <c r="P40" s="40"/>
    </row>
    <row r="41" spans="1:16" s="41" customFormat="1" ht="15" customHeight="1">
      <c r="A41" s="112"/>
      <c r="B41" s="150"/>
      <c r="C41" s="148" t="s">
        <v>314</v>
      </c>
      <c r="D41" s="150"/>
      <c r="E41" s="150"/>
      <c r="F41" s="150"/>
      <c r="G41" s="150"/>
      <c r="H41" s="150"/>
      <c r="I41" s="150"/>
      <c r="P41" s="42"/>
    </row>
    <row r="42" spans="1:17" s="39" customFormat="1" ht="15" customHeight="1">
      <c r="A42" s="111"/>
      <c r="Q42" s="40"/>
    </row>
    <row r="43" spans="1:17" s="39" customFormat="1" ht="15" customHeight="1">
      <c r="A43" s="111"/>
      <c r="Q43" s="40"/>
    </row>
    <row r="44" spans="1:17" s="39" customFormat="1" ht="15" customHeight="1">
      <c r="A44" s="111"/>
      <c r="Q44" s="40"/>
    </row>
    <row r="45" spans="1:17" s="39" customFormat="1" ht="15" customHeight="1">
      <c r="A45" s="111"/>
      <c r="Q45" s="40"/>
    </row>
    <row r="46" spans="1:17" s="39" customFormat="1" ht="15" customHeight="1">
      <c r="A46" s="111"/>
      <c r="Q46" s="40"/>
    </row>
    <row r="47" spans="1:17" s="39" customFormat="1" ht="15" customHeight="1">
      <c r="A47" s="111"/>
      <c r="Q47" s="40"/>
    </row>
    <row r="48" spans="1:17" s="39" customFormat="1" ht="15" customHeight="1">
      <c r="A48" s="111"/>
      <c r="Q48" s="40"/>
    </row>
    <row r="49" spans="1:17" s="39" customFormat="1" ht="15" customHeight="1">
      <c r="A49" s="111"/>
      <c r="Q49" s="40"/>
    </row>
    <row r="50" spans="1:17" s="39" customFormat="1" ht="15" customHeight="1">
      <c r="A50" s="111"/>
      <c r="Q50" s="40"/>
    </row>
    <row r="51" spans="1:17" s="39" customFormat="1" ht="15" customHeight="1">
      <c r="A51" s="111"/>
      <c r="Q51" s="40"/>
    </row>
    <row r="52" spans="1:17" s="39" customFormat="1" ht="15" customHeight="1">
      <c r="A52" s="111"/>
      <c r="Q52" s="40"/>
    </row>
    <row r="53" spans="1:17" s="39" customFormat="1" ht="15" customHeight="1">
      <c r="A53" s="111"/>
      <c r="Q53" s="40"/>
    </row>
    <row r="54" spans="1:17" s="39" customFormat="1" ht="15" customHeight="1">
      <c r="A54" s="111"/>
      <c r="Q54" s="40"/>
    </row>
    <row r="55" spans="1:17" s="39" customFormat="1" ht="15" customHeight="1">
      <c r="A55" s="111"/>
      <c r="Q55" s="40"/>
    </row>
    <row r="56" spans="1:17" s="39" customFormat="1" ht="15" customHeight="1">
      <c r="A56" s="111"/>
      <c r="Q56" s="40"/>
    </row>
    <row r="57" spans="1:17" s="39" customFormat="1" ht="15" customHeight="1">
      <c r="A57" s="111"/>
      <c r="Q57" s="40"/>
    </row>
    <row r="58" spans="1:17" s="39" customFormat="1" ht="15" customHeight="1">
      <c r="A58" s="111"/>
      <c r="Q58" s="40"/>
    </row>
    <row r="59" spans="1:17" s="39" customFormat="1" ht="15" customHeight="1">
      <c r="A59" s="111"/>
      <c r="Q59" s="40"/>
    </row>
    <row r="60" spans="1:17" s="39" customFormat="1" ht="15" customHeight="1">
      <c r="A60" s="111"/>
      <c r="Q60" s="40"/>
    </row>
    <row r="61" spans="1:17" s="39" customFormat="1" ht="15" customHeight="1">
      <c r="A61" s="111"/>
      <c r="Q61" s="40"/>
    </row>
    <row r="62" spans="1:17" s="39" customFormat="1" ht="15" customHeight="1">
      <c r="A62" s="111"/>
      <c r="Q62" s="40"/>
    </row>
    <row r="63" spans="1:17" s="39" customFormat="1" ht="15" customHeight="1">
      <c r="A63" s="111"/>
      <c r="Q63" s="40"/>
    </row>
    <row r="64" spans="1:17" s="39" customFormat="1" ht="15" customHeight="1">
      <c r="A64" s="111"/>
      <c r="Q64" s="40"/>
    </row>
    <row r="65" spans="1:17" s="39" customFormat="1" ht="15" customHeight="1">
      <c r="A65" s="111"/>
      <c r="Q65" s="40"/>
    </row>
    <row r="66" spans="1:17" s="39" customFormat="1" ht="15" customHeight="1">
      <c r="A66" s="111"/>
      <c r="Q66" s="40"/>
    </row>
    <row r="67" spans="1:17" s="39" customFormat="1" ht="15" customHeight="1">
      <c r="A67" s="111"/>
      <c r="Q67" s="40"/>
    </row>
    <row r="68" spans="1:17" s="39" customFormat="1" ht="15" customHeight="1">
      <c r="A68" s="111"/>
      <c r="Q68" s="40"/>
    </row>
    <row r="69" spans="1:17" s="39" customFormat="1" ht="15" customHeight="1">
      <c r="A69" s="111"/>
      <c r="Q69" s="40"/>
    </row>
    <row r="70" spans="1:17" s="39" customFormat="1" ht="15" customHeight="1">
      <c r="A70" s="111"/>
      <c r="Q70" s="40"/>
    </row>
    <row r="71" spans="1:17" s="39" customFormat="1" ht="15" customHeight="1">
      <c r="A71" s="111"/>
      <c r="Q71" s="40"/>
    </row>
    <row r="72" spans="1:17" s="39" customFormat="1" ht="15" customHeight="1">
      <c r="A72" s="111"/>
      <c r="Q72" s="40"/>
    </row>
    <row r="73" spans="1:17" s="39" customFormat="1" ht="15" customHeight="1">
      <c r="A73" s="111"/>
      <c r="Q73" s="40"/>
    </row>
    <row r="74" spans="1:17" s="39" customFormat="1" ht="15" customHeight="1">
      <c r="A74" s="111"/>
      <c r="Q74" s="40"/>
    </row>
    <row r="75" spans="1:17" s="39" customFormat="1" ht="15" customHeight="1">
      <c r="A75" s="111"/>
      <c r="Q75" s="40"/>
    </row>
    <row r="76" spans="1:17" s="39" customFormat="1" ht="15" customHeight="1">
      <c r="A76" s="111"/>
      <c r="Q76" s="40"/>
    </row>
    <row r="77" spans="1:17" s="39" customFormat="1" ht="15" customHeight="1">
      <c r="A77" s="111"/>
      <c r="Q77" s="40"/>
    </row>
    <row r="78" spans="1:17" s="39" customFormat="1" ht="15" customHeight="1">
      <c r="A78" s="111"/>
      <c r="Q78" s="40"/>
    </row>
    <row r="79" spans="1:17" s="39" customFormat="1" ht="15" customHeight="1">
      <c r="A79" s="111"/>
      <c r="Q79" s="40"/>
    </row>
    <row r="80" spans="1:17" s="39" customFormat="1" ht="15" customHeight="1">
      <c r="A80" s="111"/>
      <c r="Q80" s="40"/>
    </row>
    <row r="81" spans="1:17" s="39" customFormat="1" ht="15" customHeight="1">
      <c r="A81" s="111"/>
      <c r="Q81" s="40"/>
    </row>
    <row r="82" spans="1:17" s="39" customFormat="1" ht="15" customHeight="1">
      <c r="A82" s="111"/>
      <c r="Q82" s="40"/>
    </row>
    <row r="83" spans="1:17" s="39" customFormat="1" ht="15" customHeight="1">
      <c r="A83" s="111"/>
      <c r="Q83" s="40"/>
    </row>
    <row r="84" spans="1:17" s="39" customFormat="1" ht="15" customHeight="1">
      <c r="A84" s="111"/>
      <c r="Q84" s="40"/>
    </row>
    <row r="85" spans="1:17" s="39" customFormat="1" ht="15" customHeight="1">
      <c r="A85" s="111"/>
      <c r="Q85" s="40"/>
    </row>
    <row r="86" spans="1:17" s="39" customFormat="1" ht="15" customHeight="1">
      <c r="A86" s="111"/>
      <c r="Q86" s="40"/>
    </row>
    <row r="87" spans="1:17" s="39" customFormat="1" ht="15" customHeight="1">
      <c r="A87" s="111"/>
      <c r="Q87" s="40"/>
    </row>
    <row r="88" spans="1:17" s="39" customFormat="1" ht="15" customHeight="1">
      <c r="A88" s="111"/>
      <c r="Q88" s="40"/>
    </row>
    <row r="89" spans="1:17" s="39" customFormat="1" ht="15" customHeight="1">
      <c r="A89" s="111"/>
      <c r="Q89" s="40"/>
    </row>
    <row r="90" spans="1:17" s="39" customFormat="1" ht="15" customHeight="1">
      <c r="A90" s="111"/>
      <c r="Q90" s="40"/>
    </row>
    <row r="91" spans="1:17" s="39" customFormat="1" ht="15" customHeight="1">
      <c r="A91" s="111"/>
      <c r="Q91" s="40"/>
    </row>
    <row r="92" spans="1:17" s="39" customFormat="1" ht="15" customHeight="1">
      <c r="A92" s="111"/>
      <c r="Q92" s="40"/>
    </row>
    <row r="93" spans="1:17" s="39" customFormat="1" ht="15" customHeight="1">
      <c r="A93" s="111"/>
      <c r="Q93" s="40"/>
    </row>
    <row r="94" spans="1:17" s="39" customFormat="1" ht="15" customHeight="1">
      <c r="A94" s="111"/>
      <c r="Q94" s="40"/>
    </row>
    <row r="95" spans="1:17" s="39" customFormat="1" ht="15" customHeight="1">
      <c r="A95" s="111"/>
      <c r="Q95" s="40"/>
    </row>
    <row r="96" spans="1:17" s="39" customFormat="1" ht="15" customHeight="1">
      <c r="A96" s="111"/>
      <c r="Q96" s="40"/>
    </row>
    <row r="97" spans="1:17" s="39" customFormat="1" ht="15" customHeight="1">
      <c r="A97" s="111"/>
      <c r="Q97" s="40"/>
    </row>
    <row r="98" spans="1:17" s="39" customFormat="1" ht="15" customHeight="1">
      <c r="A98" s="111"/>
      <c r="Q98" s="40"/>
    </row>
    <row r="99" spans="1:17" s="39" customFormat="1" ht="15" customHeight="1">
      <c r="A99" s="111"/>
      <c r="Q99" s="40"/>
    </row>
    <row r="100" spans="1:17" s="39" customFormat="1" ht="15" customHeight="1">
      <c r="A100" s="111"/>
      <c r="Q100" s="40"/>
    </row>
    <row r="101" spans="1:17" s="39" customFormat="1" ht="15" customHeight="1">
      <c r="A101" s="111"/>
      <c r="Q101" s="40"/>
    </row>
    <row r="102" spans="1:17" s="39" customFormat="1" ht="15" customHeight="1">
      <c r="A102" s="111"/>
      <c r="Q102" s="40"/>
    </row>
    <row r="103" spans="1:17" s="39" customFormat="1" ht="15" customHeight="1">
      <c r="A103" s="111"/>
      <c r="Q103" s="40"/>
    </row>
    <row r="104" spans="1:17" s="39" customFormat="1" ht="15" customHeight="1">
      <c r="A104" s="111"/>
      <c r="Q104" s="40"/>
    </row>
    <row r="105" spans="1:17" s="39" customFormat="1" ht="15" customHeight="1">
      <c r="A105" s="111"/>
      <c r="Q105" s="40"/>
    </row>
    <row r="106" spans="1:17" s="39" customFormat="1" ht="15" customHeight="1">
      <c r="A106" s="111"/>
      <c r="Q106" s="40"/>
    </row>
    <row r="107" spans="1:17" s="39" customFormat="1" ht="15" customHeight="1">
      <c r="A107" s="111"/>
      <c r="Q107" s="40"/>
    </row>
    <row r="108" spans="1:17" s="39" customFormat="1" ht="15" customHeight="1">
      <c r="A108" s="111"/>
      <c r="Q108" s="40"/>
    </row>
    <row r="109" spans="1:17" s="39" customFormat="1" ht="15" customHeight="1">
      <c r="A109" s="111"/>
      <c r="Q109" s="40"/>
    </row>
    <row r="110" spans="1:17" s="39" customFormat="1" ht="15" customHeight="1">
      <c r="A110" s="111"/>
      <c r="Q110" s="40"/>
    </row>
    <row r="111" spans="1:17" s="39" customFormat="1" ht="15" customHeight="1">
      <c r="A111" s="111"/>
      <c r="Q111" s="40"/>
    </row>
    <row r="112" spans="1:17" s="39" customFormat="1" ht="15" customHeight="1">
      <c r="A112" s="111"/>
      <c r="Q112" s="40"/>
    </row>
    <row r="113" spans="1:17" s="39" customFormat="1" ht="15" customHeight="1">
      <c r="A113" s="111"/>
      <c r="Q113" s="40"/>
    </row>
    <row r="114" spans="1:17" s="39" customFormat="1" ht="15" customHeight="1">
      <c r="A114" s="111"/>
      <c r="Q114" s="40"/>
    </row>
    <row r="115" spans="1:17" s="39" customFormat="1" ht="15" customHeight="1">
      <c r="A115" s="111"/>
      <c r="Q115" s="40"/>
    </row>
    <row r="116" spans="1:17" s="39" customFormat="1" ht="15" customHeight="1">
      <c r="A116" s="111"/>
      <c r="Q116" s="40"/>
    </row>
    <row r="117" spans="1:17" s="39" customFormat="1" ht="15" customHeight="1">
      <c r="A117" s="111"/>
      <c r="Q117" s="40"/>
    </row>
    <row r="118" spans="1:17" s="39" customFormat="1" ht="15" customHeight="1">
      <c r="A118" s="111"/>
      <c r="Q118" s="40"/>
    </row>
    <row r="119" spans="1:17" s="39" customFormat="1" ht="15" customHeight="1">
      <c r="A119" s="111"/>
      <c r="Q119" s="40"/>
    </row>
    <row r="120" spans="1:17" s="39" customFormat="1" ht="15" customHeight="1">
      <c r="A120" s="111"/>
      <c r="Q120" s="40"/>
    </row>
    <row r="121" spans="1:17" s="39" customFormat="1" ht="15" customHeight="1">
      <c r="A121" s="111"/>
      <c r="Q121" s="40"/>
    </row>
    <row r="122" spans="1:17" s="39" customFormat="1" ht="15" customHeight="1">
      <c r="A122" s="111"/>
      <c r="Q122" s="40"/>
    </row>
    <row r="123" spans="1:17" s="39" customFormat="1" ht="15" customHeight="1">
      <c r="A123" s="111"/>
      <c r="Q123" s="40"/>
    </row>
    <row r="124" spans="1:17" s="39" customFormat="1" ht="15" customHeight="1">
      <c r="A124" s="111"/>
      <c r="Q124" s="40"/>
    </row>
    <row r="125" spans="1:17" s="39" customFormat="1" ht="15" customHeight="1">
      <c r="A125" s="111"/>
      <c r="Q125" s="40"/>
    </row>
    <row r="126" spans="1:17" s="39" customFormat="1" ht="15" customHeight="1">
      <c r="A126" s="111"/>
      <c r="Q126" s="40"/>
    </row>
    <row r="127" spans="1:17" s="39" customFormat="1" ht="15" customHeight="1">
      <c r="A127" s="111"/>
      <c r="Q127" s="40"/>
    </row>
    <row r="128" spans="1:17" s="39" customFormat="1" ht="15" customHeight="1">
      <c r="A128" s="111"/>
      <c r="Q128" s="40"/>
    </row>
    <row r="129" spans="1:17" s="39" customFormat="1" ht="15" customHeight="1">
      <c r="A129" s="111"/>
      <c r="Q129" s="40"/>
    </row>
    <row r="130" spans="1:17" s="39" customFormat="1" ht="15" customHeight="1">
      <c r="A130" s="111"/>
      <c r="Q130" s="40"/>
    </row>
    <row r="131" spans="1:17" s="39" customFormat="1" ht="15" customHeight="1">
      <c r="A131" s="111"/>
      <c r="Q131" s="40"/>
    </row>
    <row r="132" spans="1:17" s="39" customFormat="1" ht="15" customHeight="1">
      <c r="A132" s="111"/>
      <c r="Q132" s="40"/>
    </row>
    <row r="133" spans="1:17" s="39" customFormat="1" ht="15" customHeight="1">
      <c r="A133" s="111"/>
      <c r="Q133" s="40"/>
    </row>
    <row r="134" spans="1:17" s="39" customFormat="1" ht="15" customHeight="1">
      <c r="A134" s="111"/>
      <c r="Q134" s="40"/>
    </row>
    <row r="135" spans="1:17" s="39" customFormat="1" ht="15" customHeight="1">
      <c r="A135" s="111"/>
      <c r="Q135" s="40"/>
    </row>
    <row r="136" spans="1:17" s="39" customFormat="1" ht="15" customHeight="1">
      <c r="A136" s="111"/>
      <c r="Q136" s="40"/>
    </row>
    <row r="137" spans="1:17" s="39" customFormat="1" ht="15" customHeight="1">
      <c r="A137" s="111"/>
      <c r="Q137" s="40"/>
    </row>
    <row r="138" spans="1:17" s="39" customFormat="1" ht="15" customHeight="1">
      <c r="A138" s="111"/>
      <c r="Q138" s="40"/>
    </row>
    <row r="139" spans="1:17" s="39" customFormat="1" ht="15" customHeight="1">
      <c r="A139" s="111"/>
      <c r="Q139" s="40"/>
    </row>
    <row r="140" spans="1:17" s="39" customFormat="1" ht="15" customHeight="1">
      <c r="A140" s="111"/>
      <c r="Q140" s="40"/>
    </row>
    <row r="141" spans="1:17" s="39" customFormat="1" ht="15" customHeight="1">
      <c r="A141" s="111"/>
      <c r="Q141" s="40"/>
    </row>
    <row r="142" spans="1:17" s="39" customFormat="1" ht="15" customHeight="1">
      <c r="A142" s="111"/>
      <c r="Q142" s="40"/>
    </row>
    <row r="143" spans="1:17" s="39" customFormat="1" ht="15" customHeight="1">
      <c r="A143" s="111"/>
      <c r="Q143" s="40"/>
    </row>
    <row r="144" spans="1:17" s="39" customFormat="1" ht="15" customHeight="1">
      <c r="A144" s="111"/>
      <c r="Q144" s="40"/>
    </row>
    <row r="145" spans="1:17" s="39" customFormat="1" ht="15" customHeight="1">
      <c r="A145" s="111"/>
      <c r="Q145" s="40"/>
    </row>
    <row r="146" spans="1:17" s="39" customFormat="1" ht="15" customHeight="1">
      <c r="A146" s="111"/>
      <c r="Q146" s="40"/>
    </row>
    <row r="147" spans="1:17" s="39" customFormat="1" ht="15" customHeight="1">
      <c r="A147" s="111"/>
      <c r="Q147" s="40"/>
    </row>
    <row r="148" spans="1:17" s="39" customFormat="1" ht="15" customHeight="1">
      <c r="A148" s="111"/>
      <c r="Q148" s="40"/>
    </row>
    <row r="149" spans="1:17" s="39" customFormat="1" ht="15" customHeight="1">
      <c r="A149" s="111"/>
      <c r="Q149" s="40"/>
    </row>
    <row r="150" spans="1:17" s="39" customFormat="1" ht="15" customHeight="1">
      <c r="A150" s="111"/>
      <c r="Q150" s="40"/>
    </row>
    <row r="151" spans="1:17" s="39" customFormat="1" ht="15" customHeight="1">
      <c r="A151" s="111"/>
      <c r="Q151" s="40"/>
    </row>
    <row r="152" spans="1:17" s="39" customFormat="1" ht="15" customHeight="1">
      <c r="A152" s="111"/>
      <c r="Q152" s="40"/>
    </row>
    <row r="153" spans="1:17" s="39" customFormat="1" ht="15" customHeight="1">
      <c r="A153" s="111"/>
      <c r="Q153" s="40"/>
    </row>
    <row r="154" spans="1:17" s="39" customFormat="1" ht="15" customHeight="1">
      <c r="A154" s="111"/>
      <c r="Q154" s="40"/>
    </row>
    <row r="155" spans="1:17" s="39" customFormat="1" ht="15" customHeight="1">
      <c r="A155" s="111"/>
      <c r="Q155" s="40"/>
    </row>
    <row r="156" spans="1:17" s="39" customFormat="1" ht="15" customHeight="1">
      <c r="A156" s="111"/>
      <c r="Q156" s="40"/>
    </row>
    <row r="157" spans="1:17" s="39" customFormat="1" ht="15" customHeight="1">
      <c r="A157" s="111"/>
      <c r="Q157" s="40"/>
    </row>
    <row r="158" spans="1:17" s="39" customFormat="1" ht="15" customHeight="1">
      <c r="A158" s="111"/>
      <c r="Q158" s="40"/>
    </row>
    <row r="159" spans="1:17" s="39" customFormat="1" ht="15" customHeight="1">
      <c r="A159" s="111"/>
      <c r="Q159" s="40"/>
    </row>
    <row r="160" spans="1:17" s="39" customFormat="1" ht="15" customHeight="1">
      <c r="A160" s="111"/>
      <c r="Q160" s="40"/>
    </row>
    <row r="161" spans="1:17" s="39" customFormat="1" ht="15" customHeight="1">
      <c r="A161" s="111"/>
      <c r="Q161" s="40"/>
    </row>
    <row r="162" spans="1:17" s="39" customFormat="1" ht="15" customHeight="1">
      <c r="A162" s="111"/>
      <c r="Q162" s="40"/>
    </row>
    <row r="163" spans="1:17" s="39" customFormat="1" ht="15" customHeight="1">
      <c r="A163" s="111"/>
      <c r="Q163" s="40"/>
    </row>
    <row r="164" spans="1:17" s="39" customFormat="1" ht="15" customHeight="1">
      <c r="A164" s="111"/>
      <c r="Q164" s="40"/>
    </row>
    <row r="165" spans="1:17" s="39" customFormat="1" ht="15" customHeight="1">
      <c r="A165" s="111"/>
      <c r="Q165" s="40"/>
    </row>
    <row r="166" spans="1:17" s="39" customFormat="1" ht="15" customHeight="1">
      <c r="A166" s="111"/>
      <c r="Q166" s="40"/>
    </row>
    <row r="167" spans="1:17" s="39" customFormat="1" ht="15" customHeight="1">
      <c r="A167" s="111"/>
      <c r="Q167" s="40"/>
    </row>
    <row r="168" spans="1:17" s="39" customFormat="1" ht="15" customHeight="1">
      <c r="A168" s="111"/>
      <c r="Q168" s="40"/>
    </row>
    <row r="169" spans="1:17" s="39" customFormat="1" ht="15" customHeight="1">
      <c r="A169" s="111"/>
      <c r="Q169" s="40"/>
    </row>
    <row r="170" spans="1:17" s="39" customFormat="1" ht="15" customHeight="1">
      <c r="A170" s="111"/>
      <c r="Q170" s="40"/>
    </row>
    <row r="171" spans="1:17" s="39" customFormat="1" ht="15" customHeight="1">
      <c r="A171" s="111"/>
      <c r="Q171" s="40"/>
    </row>
    <row r="172" spans="1:17" s="39" customFormat="1" ht="15" customHeight="1">
      <c r="A172" s="111"/>
      <c r="Q172" s="40"/>
    </row>
    <row r="173" spans="1:17" s="39" customFormat="1" ht="15" customHeight="1">
      <c r="A173" s="111"/>
      <c r="Q173" s="40"/>
    </row>
    <row r="174" spans="1:17" s="39" customFormat="1" ht="15" customHeight="1">
      <c r="A174" s="111"/>
      <c r="Q174" s="40"/>
    </row>
    <row r="175" spans="1:17" s="39" customFormat="1" ht="15" customHeight="1">
      <c r="A175" s="111"/>
      <c r="Q175" s="40"/>
    </row>
    <row r="176" spans="1:17" s="39" customFormat="1" ht="15" customHeight="1">
      <c r="A176" s="111"/>
      <c r="Q176" s="40"/>
    </row>
    <row r="177" spans="1:17" s="39" customFormat="1" ht="15" customHeight="1">
      <c r="A177" s="111"/>
      <c r="Q177" s="40"/>
    </row>
    <row r="178" spans="1:17" s="39" customFormat="1" ht="15" customHeight="1">
      <c r="A178" s="111"/>
      <c r="Q178" s="40"/>
    </row>
    <row r="179" spans="1:17" s="39" customFormat="1" ht="15" customHeight="1">
      <c r="A179" s="111"/>
      <c r="Q179" s="40"/>
    </row>
    <row r="180" spans="1:17" s="39" customFormat="1" ht="15" customHeight="1">
      <c r="A180" s="111"/>
      <c r="Q180" s="40"/>
    </row>
    <row r="181" spans="1:17" s="39" customFormat="1" ht="15" customHeight="1">
      <c r="A181" s="111"/>
      <c r="Q181" s="40"/>
    </row>
    <row r="182" spans="1:17" s="39" customFormat="1" ht="15" customHeight="1">
      <c r="A182" s="111"/>
      <c r="Q182" s="40"/>
    </row>
    <row r="183" spans="1:17" s="39" customFormat="1" ht="15" customHeight="1">
      <c r="A183" s="111"/>
      <c r="Q183" s="40"/>
    </row>
    <row r="184" spans="1:17" s="39" customFormat="1" ht="15" customHeight="1">
      <c r="A184" s="111"/>
      <c r="Q184" s="40"/>
    </row>
    <row r="185" spans="1:17" s="39" customFormat="1" ht="15" customHeight="1">
      <c r="A185" s="111"/>
      <c r="Q185" s="40"/>
    </row>
    <row r="186" spans="1:17" s="39" customFormat="1" ht="15" customHeight="1">
      <c r="A186" s="111"/>
      <c r="Q186" s="40"/>
    </row>
    <row r="187" spans="1:17" s="39" customFormat="1" ht="15" customHeight="1">
      <c r="A187" s="111"/>
      <c r="Q187" s="40"/>
    </row>
    <row r="188" spans="1:17" s="39" customFormat="1" ht="15" customHeight="1">
      <c r="A188" s="111"/>
      <c r="Q188" s="40"/>
    </row>
    <row r="189" spans="1:17" s="39" customFormat="1" ht="15" customHeight="1">
      <c r="A189" s="111"/>
      <c r="Q189" s="40"/>
    </row>
    <row r="190" spans="1:17" s="39" customFormat="1" ht="15" customHeight="1">
      <c r="A190" s="111"/>
      <c r="Q190" s="40"/>
    </row>
    <row r="191" spans="1:17" s="39" customFormat="1" ht="15" customHeight="1">
      <c r="A191" s="111"/>
      <c r="Q191" s="40"/>
    </row>
    <row r="192" spans="1:17" s="39" customFormat="1" ht="15" customHeight="1">
      <c r="A192" s="111"/>
      <c r="Q192" s="40"/>
    </row>
    <row r="193" spans="1:17" s="39" customFormat="1" ht="15" customHeight="1">
      <c r="A193" s="111"/>
      <c r="Q193" s="40"/>
    </row>
    <row r="194" spans="1:17" s="39" customFormat="1" ht="15" customHeight="1">
      <c r="A194" s="111"/>
      <c r="Q194" s="40"/>
    </row>
    <row r="195" spans="1:17" s="39" customFormat="1" ht="15" customHeight="1">
      <c r="A195" s="111"/>
      <c r="Q195" s="40"/>
    </row>
    <row r="196" spans="1:17" s="39" customFormat="1" ht="15" customHeight="1">
      <c r="A196" s="111"/>
      <c r="Q196" s="40"/>
    </row>
    <row r="197" spans="1:17" s="39" customFormat="1" ht="15" customHeight="1">
      <c r="A197" s="111"/>
      <c r="Q197" s="40"/>
    </row>
    <row r="198" spans="1:17" s="39" customFormat="1" ht="15" customHeight="1">
      <c r="A198" s="111"/>
      <c r="Q198" s="40"/>
    </row>
    <row r="199" spans="1:17" s="39" customFormat="1" ht="15" customHeight="1">
      <c r="A199" s="111"/>
      <c r="Q199" s="40"/>
    </row>
    <row r="200" spans="1:17" s="39" customFormat="1" ht="15" customHeight="1">
      <c r="A200" s="111"/>
      <c r="Q200" s="40"/>
    </row>
    <row r="201" spans="1:17" s="39" customFormat="1" ht="15" customHeight="1">
      <c r="A201" s="111"/>
      <c r="Q201" s="40"/>
    </row>
    <row r="202" spans="1:17" s="39" customFormat="1" ht="15" customHeight="1">
      <c r="A202" s="111"/>
      <c r="Q202" s="40"/>
    </row>
    <row r="203" spans="1:17" s="39" customFormat="1" ht="15" customHeight="1">
      <c r="A203" s="111"/>
      <c r="Q203" s="40"/>
    </row>
    <row r="204" spans="1:17" s="39" customFormat="1" ht="15" customHeight="1">
      <c r="A204" s="111"/>
      <c r="Q204" s="40"/>
    </row>
    <row r="205" spans="1:17" s="39" customFormat="1" ht="15" customHeight="1">
      <c r="A205" s="111"/>
      <c r="Q205" s="40"/>
    </row>
    <row r="206" spans="1:17" s="39" customFormat="1" ht="15" customHeight="1">
      <c r="A206" s="111"/>
      <c r="Q206" s="40"/>
    </row>
    <row r="207" spans="1:17" s="39" customFormat="1" ht="15" customHeight="1">
      <c r="A207" s="111"/>
      <c r="Q207" s="40"/>
    </row>
    <row r="208" spans="1:17" s="39" customFormat="1" ht="15" customHeight="1">
      <c r="A208" s="111"/>
      <c r="Q208" s="40"/>
    </row>
    <row r="209" spans="1:17" s="39" customFormat="1" ht="15" customHeight="1">
      <c r="A209" s="111"/>
      <c r="Q209" s="40"/>
    </row>
    <row r="210" spans="1:17" s="39" customFormat="1" ht="15" customHeight="1">
      <c r="A210" s="111"/>
      <c r="Q210" s="40"/>
    </row>
    <row r="211" spans="1:17" s="39" customFormat="1" ht="15" customHeight="1">
      <c r="A211" s="111"/>
      <c r="Q211" s="40"/>
    </row>
    <row r="212" spans="1:17" s="39" customFormat="1" ht="15" customHeight="1">
      <c r="A212" s="111"/>
      <c r="Q212" s="40"/>
    </row>
    <row r="213" spans="1:17" s="39" customFormat="1" ht="15" customHeight="1">
      <c r="A213" s="111"/>
      <c r="Q213" s="40"/>
    </row>
    <row r="214" spans="1:17" s="39" customFormat="1" ht="15" customHeight="1">
      <c r="A214" s="111"/>
      <c r="Q214" s="40"/>
    </row>
    <row r="215" spans="1:17" s="39" customFormat="1" ht="15" customHeight="1">
      <c r="A215" s="111"/>
      <c r="Q215" s="40"/>
    </row>
    <row r="216" spans="1:17" s="39" customFormat="1" ht="15" customHeight="1">
      <c r="A216" s="111"/>
      <c r="Q216" s="40"/>
    </row>
    <row r="217" spans="1:17" s="39" customFormat="1" ht="15" customHeight="1">
      <c r="A217" s="111"/>
      <c r="Q217" s="40"/>
    </row>
    <row r="218" spans="1:17" s="39" customFormat="1" ht="15" customHeight="1">
      <c r="A218" s="111"/>
      <c r="Q218" s="40"/>
    </row>
    <row r="219" spans="1:17" s="39" customFormat="1" ht="15" customHeight="1">
      <c r="A219" s="111"/>
      <c r="Q219" s="40"/>
    </row>
    <row r="220" spans="1:17" s="39" customFormat="1" ht="15" customHeight="1">
      <c r="A220" s="111"/>
      <c r="Q220" s="40"/>
    </row>
    <row r="221" spans="1:17" s="39" customFormat="1" ht="15" customHeight="1">
      <c r="A221" s="111"/>
      <c r="Q221" s="40"/>
    </row>
    <row r="222" spans="1:17" s="39" customFormat="1" ht="15" customHeight="1">
      <c r="A222" s="111"/>
      <c r="Q222" s="40"/>
    </row>
    <row r="223" spans="1:17" s="39" customFormat="1" ht="15" customHeight="1">
      <c r="A223" s="111"/>
      <c r="Q223" s="40"/>
    </row>
    <row r="224" spans="1:17" s="39" customFormat="1" ht="15" customHeight="1">
      <c r="A224" s="111"/>
      <c r="Q224" s="40"/>
    </row>
    <row r="225" spans="1:17" s="39" customFormat="1" ht="15" customHeight="1">
      <c r="A225" s="111"/>
      <c r="Q225" s="40"/>
    </row>
    <row r="226" spans="1:17" s="39" customFormat="1" ht="15" customHeight="1">
      <c r="A226" s="111"/>
      <c r="Q226" s="40"/>
    </row>
    <row r="227" spans="1:17" s="39" customFormat="1" ht="15" customHeight="1">
      <c r="A227" s="111"/>
      <c r="Q227" s="40"/>
    </row>
    <row r="228" spans="1:17" s="39" customFormat="1" ht="15" customHeight="1">
      <c r="A228" s="111"/>
      <c r="Q228" s="40"/>
    </row>
    <row r="229" spans="1:17" s="39" customFormat="1" ht="15" customHeight="1">
      <c r="A229" s="111"/>
      <c r="Q229" s="40"/>
    </row>
    <row r="230" spans="1:17" s="39" customFormat="1" ht="15" customHeight="1">
      <c r="A230" s="111"/>
      <c r="Q230" s="40"/>
    </row>
    <row r="231" spans="1:17" s="39" customFormat="1" ht="15" customHeight="1">
      <c r="A231" s="111"/>
      <c r="Q231" s="40"/>
    </row>
    <row r="232" spans="1:17" s="39" customFormat="1" ht="15" customHeight="1">
      <c r="A232" s="111"/>
      <c r="Q232" s="40"/>
    </row>
    <row r="233" spans="1:17" s="39" customFormat="1" ht="15" customHeight="1">
      <c r="A233" s="111"/>
      <c r="Q233" s="40"/>
    </row>
    <row r="234" spans="1:17" s="39" customFormat="1" ht="15" customHeight="1">
      <c r="A234" s="111"/>
      <c r="Q234" s="40"/>
    </row>
    <row r="235" spans="1:17" s="39" customFormat="1" ht="15" customHeight="1">
      <c r="A235" s="111"/>
      <c r="Q235" s="40"/>
    </row>
    <row r="236" spans="1:17" s="39" customFormat="1" ht="15" customHeight="1">
      <c r="A236" s="111"/>
      <c r="Q236" s="40"/>
    </row>
    <row r="237" spans="1:17" s="39" customFormat="1" ht="15" customHeight="1">
      <c r="A237" s="111"/>
      <c r="Q237" s="40"/>
    </row>
    <row r="238" spans="1:17" s="39" customFormat="1" ht="15" customHeight="1">
      <c r="A238" s="111"/>
      <c r="Q238" s="40"/>
    </row>
    <row r="239" spans="1:17" s="39" customFormat="1" ht="15" customHeight="1">
      <c r="A239" s="111"/>
      <c r="Q239" s="40"/>
    </row>
    <row r="240" spans="1:17" s="39" customFormat="1" ht="15" customHeight="1">
      <c r="A240" s="111"/>
      <c r="Q240" s="40"/>
    </row>
    <row r="241" spans="1:17" s="39" customFormat="1" ht="15" customHeight="1">
      <c r="A241" s="111"/>
      <c r="Q241" s="40"/>
    </row>
    <row r="242" spans="1:17" s="39" customFormat="1" ht="15" customHeight="1">
      <c r="A242" s="111"/>
      <c r="Q242" s="40"/>
    </row>
    <row r="243" spans="1:17" s="39" customFormat="1" ht="15" customHeight="1">
      <c r="A243" s="111"/>
      <c r="Q243" s="40"/>
    </row>
    <row r="244" spans="1:17" s="39" customFormat="1" ht="15" customHeight="1">
      <c r="A244" s="111"/>
      <c r="Q244" s="40"/>
    </row>
    <row r="245" spans="1:17" s="39" customFormat="1" ht="15" customHeight="1">
      <c r="A245" s="111"/>
      <c r="Q245" s="40"/>
    </row>
    <row r="246" spans="1:17" s="39" customFormat="1" ht="15" customHeight="1">
      <c r="A246" s="111"/>
      <c r="Q246" s="40"/>
    </row>
    <row r="247" spans="1:17" s="39" customFormat="1" ht="15" customHeight="1">
      <c r="A247" s="111"/>
      <c r="Q247" s="40"/>
    </row>
    <row r="248" spans="1:17" s="39" customFormat="1" ht="15" customHeight="1">
      <c r="A248" s="111"/>
      <c r="Q248" s="40"/>
    </row>
    <row r="249" spans="1:17" s="39" customFormat="1" ht="15" customHeight="1">
      <c r="A249" s="111"/>
      <c r="Q249" s="40"/>
    </row>
    <row r="250" spans="1:17" s="39" customFormat="1" ht="15" customHeight="1">
      <c r="A250" s="111"/>
      <c r="Q250" s="40"/>
    </row>
    <row r="251" spans="1:17" s="39" customFormat="1" ht="15" customHeight="1">
      <c r="A251" s="111"/>
      <c r="Q251" s="40"/>
    </row>
    <row r="252" spans="1:17" s="39" customFormat="1" ht="15" customHeight="1">
      <c r="A252" s="111"/>
      <c r="Q252" s="40"/>
    </row>
    <row r="253" spans="1:17" s="39" customFormat="1" ht="15" customHeight="1">
      <c r="A253" s="111"/>
      <c r="Q253" s="40"/>
    </row>
    <row r="254" spans="1:17" s="39" customFormat="1" ht="15" customHeight="1">
      <c r="A254" s="111"/>
      <c r="Q254" s="40"/>
    </row>
    <row r="255" spans="1:17" s="39" customFormat="1" ht="15" customHeight="1">
      <c r="A255" s="111"/>
      <c r="Q255" s="40"/>
    </row>
    <row r="256" spans="1:17" s="39" customFormat="1" ht="15" customHeight="1">
      <c r="A256" s="111"/>
      <c r="Q256" s="40"/>
    </row>
    <row r="257" spans="1:17" s="39" customFormat="1" ht="15" customHeight="1">
      <c r="A257" s="111"/>
      <c r="Q257" s="40"/>
    </row>
    <row r="258" spans="1:17" s="39" customFormat="1" ht="15" customHeight="1">
      <c r="A258" s="111"/>
      <c r="Q258" s="40"/>
    </row>
    <row r="259" spans="1:17" s="39" customFormat="1" ht="15" customHeight="1">
      <c r="A259" s="111"/>
      <c r="Q259" s="40"/>
    </row>
    <row r="260" spans="1:17" s="39" customFormat="1" ht="15" customHeight="1">
      <c r="A260" s="111"/>
      <c r="Q260" s="40"/>
    </row>
    <row r="261" spans="1:17" s="39" customFormat="1" ht="15" customHeight="1">
      <c r="A261" s="111"/>
      <c r="Q261" s="40"/>
    </row>
    <row r="262" spans="1:17" s="39" customFormat="1" ht="15" customHeight="1">
      <c r="A262" s="111"/>
      <c r="Q262" s="40"/>
    </row>
    <row r="263" spans="1:17" s="39" customFormat="1" ht="15" customHeight="1">
      <c r="A263" s="111"/>
      <c r="Q263" s="40"/>
    </row>
    <row r="264" spans="1:17" s="39" customFormat="1" ht="15" customHeight="1">
      <c r="A264" s="111"/>
      <c r="Q264" s="40"/>
    </row>
    <row r="265" spans="1:17" s="39" customFormat="1" ht="15" customHeight="1">
      <c r="A265" s="111"/>
      <c r="Q265" s="40"/>
    </row>
    <row r="266" spans="1:17" s="39" customFormat="1" ht="15" customHeight="1">
      <c r="A266" s="111"/>
      <c r="Q266" s="40"/>
    </row>
    <row r="267" spans="1:17" s="39" customFormat="1" ht="15" customHeight="1">
      <c r="A267" s="111"/>
      <c r="Q267" s="40"/>
    </row>
    <row r="268" spans="1:17" s="39" customFormat="1" ht="15" customHeight="1">
      <c r="A268" s="111"/>
      <c r="Q268" s="40"/>
    </row>
    <row r="269" spans="1:17" s="39" customFormat="1" ht="15" customHeight="1">
      <c r="A269" s="111"/>
      <c r="Q269" s="40"/>
    </row>
    <row r="270" spans="1:17" s="39" customFormat="1" ht="15" customHeight="1">
      <c r="A270" s="111"/>
      <c r="Q270" s="40"/>
    </row>
    <row r="271" spans="1:17" s="39" customFormat="1" ht="15" customHeight="1">
      <c r="A271" s="111"/>
      <c r="Q271" s="40"/>
    </row>
    <row r="272" spans="1:17" s="39" customFormat="1" ht="15" customHeight="1">
      <c r="A272" s="111"/>
      <c r="Q272" s="40"/>
    </row>
    <row r="273" spans="1:17" s="39" customFormat="1" ht="15" customHeight="1">
      <c r="A273" s="111"/>
      <c r="Q273" s="40"/>
    </row>
    <row r="274" spans="1:17" s="39" customFormat="1" ht="15" customHeight="1">
      <c r="A274" s="111"/>
      <c r="Q274" s="40"/>
    </row>
    <row r="275" spans="1:17" s="39" customFormat="1" ht="15" customHeight="1">
      <c r="A275" s="111"/>
      <c r="Q275" s="40"/>
    </row>
    <row r="276" spans="1:17" s="39" customFormat="1" ht="15" customHeight="1">
      <c r="A276" s="111"/>
      <c r="Q276" s="40"/>
    </row>
    <row r="277" spans="1:17" s="39" customFormat="1" ht="15" customHeight="1">
      <c r="A277" s="111"/>
      <c r="Q277" s="40"/>
    </row>
    <row r="278" spans="1:17" s="39" customFormat="1" ht="15" customHeight="1">
      <c r="A278" s="111"/>
      <c r="Q278" s="40"/>
    </row>
    <row r="279" spans="1:17" s="39" customFormat="1" ht="15" customHeight="1">
      <c r="A279" s="111"/>
      <c r="Q279" s="40"/>
    </row>
    <row r="280" spans="1:17" s="39" customFormat="1" ht="15" customHeight="1">
      <c r="A280" s="111"/>
      <c r="Q280" s="40"/>
    </row>
    <row r="281" spans="1:17" s="39" customFormat="1" ht="15" customHeight="1">
      <c r="A281" s="111"/>
      <c r="Q281" s="40"/>
    </row>
    <row r="282" spans="1:17" s="39" customFormat="1" ht="15" customHeight="1">
      <c r="A282" s="111"/>
      <c r="Q282" s="40"/>
    </row>
    <row r="283" spans="1:17" s="39" customFormat="1" ht="15" customHeight="1">
      <c r="A283" s="111"/>
      <c r="Q283" s="40"/>
    </row>
    <row r="284" spans="1:17" s="39" customFormat="1" ht="15" customHeight="1">
      <c r="A284" s="111"/>
      <c r="Q284" s="40"/>
    </row>
    <row r="285" spans="1:17" s="39" customFormat="1" ht="15" customHeight="1">
      <c r="A285" s="111"/>
      <c r="Q285" s="40"/>
    </row>
    <row r="286" spans="1:17" s="39" customFormat="1" ht="15" customHeight="1">
      <c r="A286" s="111"/>
      <c r="Q286" s="40"/>
    </row>
    <row r="287" spans="1:17" s="39" customFormat="1" ht="15" customHeight="1">
      <c r="A287" s="111"/>
      <c r="Q287" s="40"/>
    </row>
    <row r="288" spans="1:17" s="39" customFormat="1" ht="15" customHeight="1">
      <c r="A288" s="111"/>
      <c r="Q288" s="40"/>
    </row>
    <row r="289" spans="1:17" s="39" customFormat="1" ht="15" customHeight="1">
      <c r="A289" s="111"/>
      <c r="Q289" s="40"/>
    </row>
    <row r="290" spans="1:17" s="39" customFormat="1" ht="15" customHeight="1">
      <c r="A290" s="111"/>
      <c r="Q290" s="40"/>
    </row>
    <row r="291" spans="1:17" s="39" customFormat="1" ht="15" customHeight="1">
      <c r="A291" s="111"/>
      <c r="Q291" s="40"/>
    </row>
    <row r="292" spans="1:17" s="39" customFormat="1" ht="15" customHeight="1">
      <c r="A292" s="111"/>
      <c r="Q292" s="40"/>
    </row>
    <row r="293" spans="1:17" s="39" customFormat="1" ht="15" customHeight="1">
      <c r="A293" s="111"/>
      <c r="Q293" s="40"/>
    </row>
    <row r="294" spans="1:17" s="39" customFormat="1" ht="15" customHeight="1">
      <c r="A294" s="111"/>
      <c r="Q294" s="40"/>
    </row>
    <row r="295" spans="1:17" s="39" customFormat="1" ht="15" customHeight="1">
      <c r="A295" s="111"/>
      <c r="Q295" s="40"/>
    </row>
    <row r="296" spans="1:17" s="39" customFormat="1" ht="15" customHeight="1">
      <c r="A296" s="111"/>
      <c r="Q296" s="40"/>
    </row>
    <row r="297" spans="1:17" s="39" customFormat="1" ht="15" customHeight="1">
      <c r="A297" s="111"/>
      <c r="Q297" s="40"/>
    </row>
    <row r="298" spans="1:17" s="39" customFormat="1" ht="15" customHeight="1">
      <c r="A298" s="111"/>
      <c r="Q298" s="40"/>
    </row>
    <row r="299" spans="1:17" s="39" customFormat="1" ht="15" customHeight="1">
      <c r="A299" s="111"/>
      <c r="Q299" s="40"/>
    </row>
    <row r="300" spans="1:17" s="39" customFormat="1" ht="15" customHeight="1">
      <c r="A300" s="111"/>
      <c r="Q300" s="40"/>
    </row>
    <row r="301" spans="1:17" s="39" customFormat="1" ht="15" customHeight="1">
      <c r="A301" s="111"/>
      <c r="Q301" s="40"/>
    </row>
    <row r="302" spans="1:17" s="39" customFormat="1" ht="15" customHeight="1">
      <c r="A302" s="111"/>
      <c r="Q302" s="40"/>
    </row>
    <row r="303" spans="1:17" s="39" customFormat="1" ht="15" customHeight="1">
      <c r="A303" s="111"/>
      <c r="Q303" s="40"/>
    </row>
    <row r="304" spans="1:17" s="39" customFormat="1" ht="15" customHeight="1">
      <c r="A304" s="111"/>
      <c r="Q304" s="40"/>
    </row>
    <row r="305" spans="1:17" s="39" customFormat="1" ht="15" customHeight="1">
      <c r="A305" s="111"/>
      <c r="Q305" s="40"/>
    </row>
    <row r="306" spans="1:17" s="39" customFormat="1" ht="15" customHeight="1">
      <c r="A306" s="111"/>
      <c r="Q306" s="40"/>
    </row>
    <row r="307" spans="1:17" s="39" customFormat="1" ht="15" customHeight="1">
      <c r="A307" s="111"/>
      <c r="Q307" s="40"/>
    </row>
    <row r="308" spans="1:17" s="39" customFormat="1" ht="15" customHeight="1">
      <c r="A308" s="111"/>
      <c r="Q308" s="40"/>
    </row>
    <row r="309" spans="1:17" s="39" customFormat="1" ht="15" customHeight="1">
      <c r="A309" s="111"/>
      <c r="Q309" s="40"/>
    </row>
    <row r="310" spans="1:17" s="39" customFormat="1" ht="15" customHeight="1">
      <c r="A310" s="111"/>
      <c r="Q310" s="40"/>
    </row>
    <row r="311" spans="1:17" s="39" customFormat="1" ht="15" customHeight="1">
      <c r="A311" s="111"/>
      <c r="Q311" s="40"/>
    </row>
    <row r="312" spans="1:17" s="39" customFormat="1" ht="15" customHeight="1">
      <c r="A312" s="111"/>
      <c r="Q312" s="40"/>
    </row>
    <row r="313" spans="1:17" s="39" customFormat="1" ht="15" customHeight="1">
      <c r="A313" s="111"/>
      <c r="Q313" s="40"/>
    </row>
    <row r="314" spans="1:17" s="39" customFormat="1" ht="15" customHeight="1">
      <c r="A314" s="111"/>
      <c r="Q314" s="40"/>
    </row>
    <row r="315" spans="1:17" s="39" customFormat="1" ht="15" customHeight="1">
      <c r="A315" s="111"/>
      <c r="Q315" s="40"/>
    </row>
    <row r="316" spans="1:17" s="39" customFormat="1" ht="15" customHeight="1">
      <c r="A316" s="111"/>
      <c r="Q316" s="40"/>
    </row>
    <row r="317" spans="1:17" s="39" customFormat="1" ht="15" customHeight="1">
      <c r="A317" s="111"/>
      <c r="Q317" s="40"/>
    </row>
    <row r="318" spans="1:17" s="39" customFormat="1" ht="15" customHeight="1">
      <c r="A318" s="111"/>
      <c r="Q318" s="40"/>
    </row>
    <row r="319" spans="1:17" s="39" customFormat="1" ht="15" customHeight="1">
      <c r="A319" s="111"/>
      <c r="Q319" s="40"/>
    </row>
    <row r="320" spans="1:17" s="39" customFormat="1" ht="15" customHeight="1">
      <c r="A320" s="111"/>
      <c r="Q320" s="40"/>
    </row>
    <row r="321" spans="1:17" s="39" customFormat="1" ht="15" customHeight="1">
      <c r="A321" s="111"/>
      <c r="Q321" s="40"/>
    </row>
    <row r="322" spans="1:17" s="39" customFormat="1" ht="15" customHeight="1">
      <c r="A322" s="111"/>
      <c r="Q322" s="40"/>
    </row>
    <row r="323" spans="1:17" s="39" customFormat="1" ht="15" customHeight="1">
      <c r="A323" s="111"/>
      <c r="Q323" s="40"/>
    </row>
    <row r="324" spans="1:17" s="39" customFormat="1" ht="15" customHeight="1">
      <c r="A324" s="111"/>
      <c r="Q324" s="40"/>
    </row>
    <row r="325" spans="1:17" s="39" customFormat="1" ht="15" customHeight="1">
      <c r="A325" s="111"/>
      <c r="Q325" s="40"/>
    </row>
    <row r="326" spans="1:17" s="39" customFormat="1" ht="15" customHeight="1">
      <c r="A326" s="111"/>
      <c r="Q326" s="40"/>
    </row>
    <row r="327" spans="1:17" s="39" customFormat="1" ht="15" customHeight="1">
      <c r="A327" s="111"/>
      <c r="Q327" s="40"/>
    </row>
    <row r="328" spans="1:17" s="39" customFormat="1" ht="15" customHeight="1">
      <c r="A328" s="111"/>
      <c r="Q328" s="40"/>
    </row>
    <row r="329" spans="1:17" s="39" customFormat="1" ht="15" customHeight="1">
      <c r="A329" s="111"/>
      <c r="Q329" s="40"/>
    </row>
    <row r="330" spans="1:17" s="39" customFormat="1" ht="15" customHeight="1">
      <c r="A330" s="111"/>
      <c r="Q330" s="40"/>
    </row>
    <row r="331" spans="1:17" s="39" customFormat="1" ht="15" customHeight="1">
      <c r="A331" s="111"/>
      <c r="Q331" s="40"/>
    </row>
    <row r="332" spans="1:17" s="39" customFormat="1" ht="15" customHeight="1">
      <c r="A332" s="111"/>
      <c r="Q332" s="40"/>
    </row>
  </sheetData>
  <sheetProtection password="CF39" sheet="1"/>
  <mergeCells count="10">
    <mergeCell ref="B39:I39"/>
    <mergeCell ref="B30:E30"/>
    <mergeCell ref="B31:G31"/>
    <mergeCell ref="B35:I35"/>
    <mergeCell ref="B38:I38"/>
    <mergeCell ref="B32:I32"/>
    <mergeCell ref="B36:I36"/>
    <mergeCell ref="B37:I37"/>
    <mergeCell ref="B33:I33"/>
    <mergeCell ref="B34:I34"/>
  </mergeCells>
  <printOptions/>
  <pageMargins left="0.75" right="0.75" top="0.66" bottom="0.49" header="0.27" footer="0.19"/>
  <pageSetup fitToHeight="1" fitToWidth="1" horizontalDpi="600" verticalDpi="600" orientation="landscape" paperSize="9" scale="69" r:id="rId2"/>
  <headerFooter alignWithMargins="0">
    <oddFooter>&amp;L&amp;F: &amp;A&amp;CСтр.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7109375" style="11" customWidth="1"/>
    <col min="2" max="2" width="7.28125" style="11" customWidth="1"/>
    <col min="3" max="3" width="42.00390625" style="11" customWidth="1"/>
    <col min="4" max="4" width="10.140625" style="11" customWidth="1"/>
    <col min="5" max="5" width="9.7109375" style="11" customWidth="1"/>
    <col min="6" max="6" width="12.7109375" style="11" customWidth="1"/>
    <col min="7" max="7" width="10.140625" style="11" customWidth="1"/>
    <col min="8" max="8" width="9.00390625" style="11" customWidth="1"/>
    <col min="9" max="9" width="8.140625" style="11" customWidth="1"/>
    <col min="10" max="10" width="12.421875" style="11" customWidth="1"/>
    <col min="11" max="11" width="9.57421875" style="11" customWidth="1"/>
    <col min="12" max="12" width="10.7109375" style="11" customWidth="1"/>
    <col min="13" max="13" width="61.140625" style="11" customWidth="1"/>
    <col min="14" max="14" width="4.00390625" style="11" customWidth="1"/>
    <col min="15" max="16" width="9.140625" style="11" customWidth="1"/>
    <col min="17" max="17" width="2.140625" style="15" customWidth="1"/>
    <col min="18" max="16384" width="9.140625" style="11" customWidth="1"/>
  </cols>
  <sheetData>
    <row r="1" spans="1:18" s="10" customFormat="1" ht="17.25" customHeight="1" thickBot="1">
      <c r="A1" s="8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9"/>
      <c r="R1" s="9"/>
    </row>
    <row r="2" spans="2:17" s="10" customFormat="1" ht="15" customHeight="1" thickTop="1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Q2" s="2"/>
    </row>
    <row r="3" spans="2:17" s="10" customFormat="1" ht="15" customHeight="1">
      <c r="B3" s="178" t="str">
        <f>+CONCATENATE('1. Naslovna strana'!B11," ",'1. Naslovna strana'!E11)</f>
        <v>Назив енергетског субјекта: 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Q3" s="2"/>
    </row>
    <row r="4" spans="2:17" s="10" customFormat="1" ht="15" customHeight="1">
      <c r="B4" s="179" t="str">
        <f>+CONCATENATE('1. Naslovna strana'!B7," ",'1. Naslovna strana'!C7)</f>
        <v>Енергетска делатност:     20 - Дистрибуција и управљање дистрибутивним системом за природни гас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Q4" s="2"/>
    </row>
    <row r="5" spans="2:13" ht="12.75">
      <c r="B5" s="179" t="str">
        <f>+CONCATENATE('1. Naslovna strana'!B27," ",'1. Naslovna strana'!E27)</f>
        <v>Датум обраде: 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2:17" s="12" customFormat="1" ht="12" customHeight="1">
      <c r="B6" s="179"/>
      <c r="C6" s="181"/>
      <c r="D6" s="181"/>
      <c r="E6" s="181"/>
      <c r="F6" s="182"/>
      <c r="G6" s="182"/>
      <c r="H6" s="182"/>
      <c r="I6" s="182"/>
      <c r="J6" s="177"/>
      <c r="K6" s="177"/>
      <c r="L6" s="177"/>
      <c r="M6" s="177"/>
      <c r="Q6" s="20"/>
    </row>
    <row r="7" spans="2:17" s="10" customFormat="1" ht="15" customHeight="1">
      <c r="B7" s="179"/>
      <c r="C7" s="770" t="s">
        <v>200</v>
      </c>
      <c r="D7" s="770"/>
      <c r="E7" s="770"/>
      <c r="F7" s="770"/>
      <c r="G7" s="770"/>
      <c r="H7" s="770"/>
      <c r="I7" s="770"/>
      <c r="J7" s="770"/>
      <c r="K7" s="770"/>
      <c r="L7" s="770"/>
      <c r="M7" s="770"/>
      <c r="Q7" s="2"/>
    </row>
    <row r="8" spans="2:17" s="10" customFormat="1" ht="15" customHeight="1" thickBot="1">
      <c r="B8" s="177"/>
      <c r="C8" s="181"/>
      <c r="D8" s="181"/>
      <c r="E8" s="181"/>
      <c r="F8" s="181"/>
      <c r="G8" s="183"/>
      <c r="H8" s="177"/>
      <c r="I8" s="177"/>
      <c r="J8" s="177"/>
      <c r="K8" s="177"/>
      <c r="L8" s="177"/>
      <c r="M8" s="177"/>
      <c r="Q8" s="2"/>
    </row>
    <row r="9" spans="1:17" s="14" customFormat="1" ht="41.25" customHeight="1" thickTop="1">
      <c r="A9" s="13"/>
      <c r="B9" s="184" t="s">
        <v>13</v>
      </c>
      <c r="C9" s="772" t="s">
        <v>90</v>
      </c>
      <c r="D9" s="772"/>
      <c r="E9" s="772"/>
      <c r="F9" s="772"/>
      <c r="G9" s="772"/>
      <c r="H9" s="772"/>
      <c r="I9" s="772"/>
      <c r="J9" s="772"/>
      <c r="K9" s="185" t="s">
        <v>78</v>
      </c>
      <c r="L9" s="186" t="s">
        <v>53</v>
      </c>
      <c r="M9" s="187" t="s">
        <v>54</v>
      </c>
      <c r="Q9" s="18"/>
    </row>
    <row r="10" spans="1:17" s="14" customFormat="1" ht="29.25" customHeight="1">
      <c r="A10" s="13"/>
      <c r="B10" s="153" t="s">
        <v>15</v>
      </c>
      <c r="C10" s="774" t="s">
        <v>94</v>
      </c>
      <c r="D10" s="775"/>
      <c r="E10" s="775"/>
      <c r="F10" s="775"/>
      <c r="G10" s="775"/>
      <c r="H10" s="200"/>
      <c r="I10" s="200"/>
      <c r="J10" s="200"/>
      <c r="K10" s="173" t="s">
        <v>16</v>
      </c>
      <c r="L10" s="188">
        <f>+IF(L11&lt;=L12,+L11,L12)</f>
        <v>0</v>
      </c>
      <c r="M10" s="189" t="s">
        <v>95</v>
      </c>
      <c r="Q10" s="18"/>
    </row>
    <row r="11" spans="1:17" s="14" customFormat="1" ht="27" customHeight="1">
      <c r="A11" s="13"/>
      <c r="B11" s="190" t="s">
        <v>14</v>
      </c>
      <c r="C11" s="773" t="s">
        <v>370</v>
      </c>
      <c r="D11" s="773"/>
      <c r="E11" s="773"/>
      <c r="F11" s="773"/>
      <c r="G11" s="773"/>
      <c r="H11" s="773"/>
      <c r="I11" s="773"/>
      <c r="J11" s="773"/>
      <c r="K11" s="174" t="s">
        <v>16</v>
      </c>
      <c r="L11" s="191"/>
      <c r="M11" s="152"/>
      <c r="Q11" s="18"/>
    </row>
    <row r="12" spans="1:17" s="14" customFormat="1" ht="21" customHeight="1">
      <c r="A12" s="13"/>
      <c r="B12" s="192" t="s">
        <v>47</v>
      </c>
      <c r="C12" s="771" t="s">
        <v>201</v>
      </c>
      <c r="D12" s="771"/>
      <c r="E12" s="771"/>
      <c r="F12" s="771"/>
      <c r="G12" s="771"/>
      <c r="H12" s="771"/>
      <c r="I12" s="771"/>
      <c r="J12" s="771"/>
      <c r="K12" s="175" t="s">
        <v>16</v>
      </c>
      <c r="L12" s="193">
        <v>12</v>
      </c>
      <c r="M12" s="194" t="s">
        <v>93</v>
      </c>
      <c r="Q12" s="18"/>
    </row>
    <row r="13" spans="1:17" s="14" customFormat="1" ht="42.75" customHeight="1">
      <c r="A13" s="13"/>
      <c r="B13" s="195" t="s">
        <v>52</v>
      </c>
      <c r="C13" s="776" t="s">
        <v>98</v>
      </c>
      <c r="D13" s="776"/>
      <c r="E13" s="776"/>
      <c r="F13" s="776"/>
      <c r="G13" s="776"/>
      <c r="H13" s="776"/>
      <c r="I13" s="776"/>
      <c r="J13" s="776"/>
      <c r="K13" s="176" t="s">
        <v>16</v>
      </c>
      <c r="L13" s="196">
        <f>IF(1.67*$L$10&lt;=L14,1.67*$L$10,L14)</f>
        <v>0</v>
      </c>
      <c r="M13" s="197" t="s">
        <v>97</v>
      </c>
      <c r="Q13" s="18"/>
    </row>
    <row r="14" spans="1:17" s="14" customFormat="1" ht="27" customHeight="1" thickBot="1">
      <c r="A14" s="13"/>
      <c r="B14" s="198" t="s">
        <v>91</v>
      </c>
      <c r="C14" s="777" t="s">
        <v>92</v>
      </c>
      <c r="D14" s="777"/>
      <c r="E14" s="777"/>
      <c r="F14" s="777"/>
      <c r="G14" s="777"/>
      <c r="H14" s="777"/>
      <c r="I14" s="777"/>
      <c r="J14" s="777"/>
      <c r="K14" s="165" t="s">
        <v>16</v>
      </c>
      <c r="L14" s="199">
        <v>20</v>
      </c>
      <c r="M14" s="172" t="s">
        <v>96</v>
      </c>
      <c r="Q14" s="18"/>
    </row>
    <row r="15" spans="2:17" s="10" customFormat="1" ht="23.25" customHeight="1" thickTop="1">
      <c r="B15" s="177"/>
      <c r="C15" s="181"/>
      <c r="D15" s="181"/>
      <c r="E15" s="181"/>
      <c r="F15" s="181"/>
      <c r="G15" s="183"/>
      <c r="H15" s="177"/>
      <c r="I15" s="177"/>
      <c r="J15" s="177"/>
      <c r="K15" s="177"/>
      <c r="L15" s="177"/>
      <c r="M15" s="177"/>
      <c r="Q15" s="2"/>
    </row>
    <row r="16" spans="2:17" s="10" customFormat="1" ht="23.25" customHeight="1">
      <c r="B16" s="179"/>
      <c r="C16" s="770" t="s">
        <v>192</v>
      </c>
      <c r="D16" s="770"/>
      <c r="E16" s="770"/>
      <c r="F16" s="770"/>
      <c r="G16" s="770"/>
      <c r="H16" s="770"/>
      <c r="I16" s="770"/>
      <c r="J16" s="770"/>
      <c r="K16" s="770"/>
      <c r="L16" s="770"/>
      <c r="M16" s="770"/>
      <c r="Q16" s="2"/>
    </row>
    <row r="17" spans="2:17" s="10" customFormat="1" ht="23.25" customHeight="1" thickBot="1">
      <c r="B17" s="177"/>
      <c r="C17" s="178"/>
      <c r="D17" s="178"/>
      <c r="E17" s="178"/>
      <c r="F17" s="177"/>
      <c r="G17" s="177"/>
      <c r="H17" s="177"/>
      <c r="I17" s="177"/>
      <c r="J17" s="177"/>
      <c r="K17" s="177"/>
      <c r="L17" s="177"/>
      <c r="M17" s="177"/>
      <c r="Q17" s="2"/>
    </row>
    <row r="18" spans="2:14" s="1" customFormat="1" ht="21" customHeight="1" thickTop="1">
      <c r="B18" s="754" t="s">
        <v>13</v>
      </c>
      <c r="C18" s="757" t="s">
        <v>102</v>
      </c>
      <c r="D18" s="768" t="s">
        <v>78</v>
      </c>
      <c r="E18" s="778" t="s">
        <v>62</v>
      </c>
      <c r="F18" s="760" t="s">
        <v>49</v>
      </c>
      <c r="G18" s="761"/>
      <c r="H18" s="761"/>
      <c r="I18" s="762"/>
      <c r="J18" s="760" t="s">
        <v>60</v>
      </c>
      <c r="K18" s="761"/>
      <c r="L18" s="749" t="s">
        <v>68</v>
      </c>
      <c r="M18" s="746" t="s">
        <v>54</v>
      </c>
      <c r="N18" s="7"/>
    </row>
    <row r="19" spans="2:13" s="1" customFormat="1" ht="11.25" customHeight="1">
      <c r="B19" s="755"/>
      <c r="C19" s="758"/>
      <c r="D19" s="769"/>
      <c r="E19" s="779"/>
      <c r="F19" s="763" t="s">
        <v>69</v>
      </c>
      <c r="G19" s="764"/>
      <c r="H19" s="764"/>
      <c r="I19" s="765"/>
      <c r="J19" s="744" t="s">
        <v>70</v>
      </c>
      <c r="K19" s="745"/>
      <c r="L19" s="750"/>
      <c r="M19" s="747"/>
    </row>
    <row r="20" spans="2:14" s="1" customFormat="1" ht="36.75" customHeight="1">
      <c r="B20" s="755"/>
      <c r="C20" s="758"/>
      <c r="D20" s="769"/>
      <c r="E20" s="779"/>
      <c r="F20" s="766" t="s">
        <v>89</v>
      </c>
      <c r="G20" s="219" t="s">
        <v>61</v>
      </c>
      <c r="H20" s="219" t="s">
        <v>50</v>
      </c>
      <c r="I20" s="220" t="s">
        <v>83</v>
      </c>
      <c r="J20" s="221" t="s">
        <v>17</v>
      </c>
      <c r="K20" s="222" t="s">
        <v>84</v>
      </c>
      <c r="L20" s="751"/>
      <c r="M20" s="747"/>
      <c r="N20" s="6"/>
    </row>
    <row r="21" spans="2:13" s="1" customFormat="1" ht="18.75" customHeight="1">
      <c r="B21" s="756"/>
      <c r="C21" s="759"/>
      <c r="D21" s="223" t="s">
        <v>57</v>
      </c>
      <c r="E21" s="780"/>
      <c r="F21" s="767"/>
      <c r="G21" s="224" t="s">
        <v>18</v>
      </c>
      <c r="H21" s="224" t="s">
        <v>40</v>
      </c>
      <c r="I21" s="225" t="s">
        <v>19</v>
      </c>
      <c r="J21" s="226" t="s">
        <v>56</v>
      </c>
      <c r="K21" s="227" t="s">
        <v>19</v>
      </c>
      <c r="L21" s="228" t="s">
        <v>19</v>
      </c>
      <c r="M21" s="748"/>
    </row>
    <row r="22" spans="2:14" s="2" customFormat="1" ht="27" customHeight="1">
      <c r="B22" s="153" t="s">
        <v>15</v>
      </c>
      <c r="C22" s="752" t="s">
        <v>79</v>
      </c>
      <c r="D22" s="753"/>
      <c r="E22" s="753"/>
      <c r="F22" s="753"/>
      <c r="G22" s="753"/>
      <c r="H22" s="752"/>
      <c r="I22" s="753"/>
      <c r="J22" s="753"/>
      <c r="K22" s="753"/>
      <c r="L22" s="154">
        <f>+SUM(L23:L24)</f>
        <v>0</v>
      </c>
      <c r="M22" s="155"/>
      <c r="N22" s="5"/>
    </row>
    <row r="23" spans="2:17" s="3" customFormat="1" ht="45" customHeight="1">
      <c r="B23" s="156" t="s">
        <v>100</v>
      </c>
      <c r="C23" s="151" t="s">
        <v>371</v>
      </c>
      <c r="D23" s="157" t="s">
        <v>99</v>
      </c>
      <c r="E23" s="157">
        <v>1</v>
      </c>
      <c r="F23" s="158"/>
      <c r="G23" s="159">
        <v>2.5</v>
      </c>
      <c r="H23" s="160"/>
      <c r="I23" s="161">
        <f>H23*G23</f>
        <v>0</v>
      </c>
      <c r="J23" s="160"/>
      <c r="K23" s="162">
        <f>+J23</f>
        <v>0</v>
      </c>
      <c r="L23" s="163">
        <f>K23+I23</f>
        <v>0</v>
      </c>
      <c r="M23" s="152" t="s">
        <v>387</v>
      </c>
      <c r="Q23" s="2"/>
    </row>
    <row r="24" spans="1:14" s="2" customFormat="1" ht="52.5" customHeight="1" thickBot="1">
      <c r="A24" s="3"/>
      <c r="B24" s="164" t="s">
        <v>101</v>
      </c>
      <c r="C24" s="201" t="s">
        <v>244</v>
      </c>
      <c r="D24" s="165" t="s">
        <v>99</v>
      </c>
      <c r="E24" s="165">
        <v>1</v>
      </c>
      <c r="F24" s="166"/>
      <c r="G24" s="167"/>
      <c r="H24" s="167"/>
      <c r="I24" s="168"/>
      <c r="J24" s="169"/>
      <c r="K24" s="170">
        <f>+J24</f>
        <v>0</v>
      </c>
      <c r="L24" s="171">
        <f>+K24</f>
        <v>0</v>
      </c>
      <c r="M24" s="172" t="s">
        <v>245</v>
      </c>
      <c r="N24" s="4"/>
    </row>
    <row r="25" spans="2:17" s="10" customFormat="1" ht="15" customHeight="1" thickTop="1">
      <c r="B25" s="177"/>
      <c r="C25" s="178"/>
      <c r="D25" s="178"/>
      <c r="E25" s="178"/>
      <c r="F25" s="177"/>
      <c r="G25" s="177"/>
      <c r="H25" s="177"/>
      <c r="I25" s="177"/>
      <c r="J25" s="177"/>
      <c r="K25" s="177"/>
      <c r="L25" s="177"/>
      <c r="M25" s="177"/>
      <c r="Q25" s="2"/>
    </row>
    <row r="26" spans="2:10" ht="12.75">
      <c r="B26" s="15"/>
      <c r="C26" s="15"/>
      <c r="D26" s="15"/>
      <c r="E26" s="15"/>
      <c r="F26" s="15"/>
      <c r="G26" s="15"/>
      <c r="H26" s="15"/>
      <c r="I26" s="15"/>
      <c r="J26" s="15"/>
    </row>
  </sheetData>
  <sheetProtection password="CF39" sheet="1"/>
  <mergeCells count="20">
    <mergeCell ref="C7:M7"/>
    <mergeCell ref="C16:M16"/>
    <mergeCell ref="C12:J12"/>
    <mergeCell ref="J18:K18"/>
    <mergeCell ref="C9:J9"/>
    <mergeCell ref="C11:J11"/>
    <mergeCell ref="C10:G10"/>
    <mergeCell ref="C13:J13"/>
    <mergeCell ref="C14:J14"/>
    <mergeCell ref="E18:E21"/>
    <mergeCell ref="J19:K19"/>
    <mergeCell ref="M18:M21"/>
    <mergeCell ref="L18:L20"/>
    <mergeCell ref="C22:K22"/>
    <mergeCell ref="B18:B21"/>
    <mergeCell ref="C18:C21"/>
    <mergeCell ref="F18:I18"/>
    <mergeCell ref="F19:I19"/>
    <mergeCell ref="F20:F21"/>
    <mergeCell ref="D18:D20"/>
  </mergeCells>
  <printOptions horizontalCentered="1"/>
  <pageMargins left="0.38" right="0.34" top="0.4" bottom="0.38" header="0.2" footer="0.11"/>
  <pageSetup fitToHeight="1" fitToWidth="1" horizontalDpi="300" verticalDpi="300" orientation="landscape" paperSize="9" scale="67" r:id="rId1"/>
  <headerFooter alignWithMargins="0">
    <oddFooter>&amp;L&amp;F: &amp;A&amp;CStrana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3"/>
  <sheetViews>
    <sheetView showGridLines="0" showZeros="0" zoomScale="75" zoomScaleNormal="75" zoomScaleSheetLayoutView="73" zoomScalePageLayoutView="0" workbookViewId="0" topLeftCell="A1">
      <selection activeCell="A1" sqref="A1"/>
    </sheetView>
  </sheetViews>
  <sheetFormatPr defaultColWidth="9.140625" defaultRowHeight="12.75"/>
  <cols>
    <col min="1" max="1" width="3.140625" style="57" customWidth="1"/>
    <col min="2" max="2" width="7.28125" style="57" customWidth="1"/>
    <col min="3" max="3" width="37.421875" style="57" customWidth="1"/>
    <col min="4" max="4" width="9.57421875" style="81" customWidth="1"/>
    <col min="5" max="5" width="13.421875" style="60" customWidth="1"/>
    <col min="6" max="6" width="9.421875" style="57" customWidth="1"/>
    <col min="7" max="7" width="9.8515625" style="57" customWidth="1"/>
    <col min="8" max="9" width="16.421875" style="57" customWidth="1"/>
    <col min="10" max="12" width="12.421875" style="57" customWidth="1"/>
    <col min="13" max="13" width="52.140625" style="57" customWidth="1"/>
    <col min="14" max="14" width="1.7109375" style="57" customWidth="1"/>
    <col min="15" max="15" width="9.7109375" style="57" bestFit="1" customWidth="1"/>
    <col min="16" max="16" width="9.140625" style="57" customWidth="1"/>
    <col min="17" max="17" width="2.140625" style="44" customWidth="1"/>
    <col min="18" max="16384" width="9.140625" style="57" customWidth="1"/>
  </cols>
  <sheetData>
    <row r="1" spans="1:17" s="53" customFormat="1" ht="19.5" customHeight="1" thickBot="1">
      <c r="A1" s="50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385"/>
    </row>
    <row r="2" s="53" customFormat="1" ht="8.25" customHeight="1" thickTop="1">
      <c r="Q2" s="385"/>
    </row>
    <row r="3" spans="2:17" s="53" customFormat="1" ht="15" customHeight="1">
      <c r="B3" s="273" t="str">
        <f>+CONCATENATE('1. Naslovna strana'!B11," ",'1. Naslovna strana'!E11)</f>
        <v>Назив енергетског субјекта: </v>
      </c>
      <c r="C3" s="272"/>
      <c r="D3" s="272"/>
      <c r="E3" s="272"/>
      <c r="F3" s="272"/>
      <c r="G3" s="272"/>
      <c r="H3" s="272"/>
      <c r="I3" s="534"/>
      <c r="J3" s="272"/>
      <c r="K3" s="272"/>
      <c r="L3" s="272"/>
      <c r="M3" s="272"/>
      <c r="Q3" s="385"/>
    </row>
    <row r="4" spans="2:17" s="53" customFormat="1" ht="15" customHeight="1">
      <c r="B4" s="276" t="str">
        <f>+CONCATENATE('1. Naslovna strana'!B7," ",'1. Naslovna strana'!C7)</f>
        <v>Енергетска делатност:     20 - Дистрибуција и управљање дистрибутивним системом за природни гас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Q4" s="385"/>
    </row>
    <row r="5" spans="2:13" ht="12.75">
      <c r="B5" s="276" t="str">
        <f>+CONCATENATE('1. Naslovna strana'!B27," ",'1. Naslovna strana'!E27)</f>
        <v>Датум обраде: 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</row>
    <row r="6" spans="2:13" ht="16.5">
      <c r="B6" s="814" t="s">
        <v>193</v>
      </c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</row>
    <row r="7" spans="2:13" ht="9" customHeight="1" thickBot="1">
      <c r="B7" s="275"/>
      <c r="C7" s="275"/>
      <c r="D7" s="535"/>
      <c r="E7" s="341"/>
      <c r="F7" s="275"/>
      <c r="G7" s="275"/>
      <c r="H7" s="275"/>
      <c r="I7" s="275"/>
      <c r="J7" s="275"/>
      <c r="K7" s="275"/>
      <c r="L7" s="275"/>
      <c r="M7" s="275"/>
    </row>
    <row r="8" spans="2:13" ht="14.25" customHeight="1" thickTop="1">
      <c r="B8" s="825" t="s">
        <v>13</v>
      </c>
      <c r="C8" s="828" t="s">
        <v>102</v>
      </c>
      <c r="D8" s="831" t="s">
        <v>55</v>
      </c>
      <c r="E8" s="832"/>
      <c r="F8" s="815" t="s">
        <v>78</v>
      </c>
      <c r="G8" s="817" t="s">
        <v>62</v>
      </c>
      <c r="H8" s="820" t="s">
        <v>49</v>
      </c>
      <c r="I8" s="821"/>
      <c r="J8" s="820" t="s">
        <v>60</v>
      </c>
      <c r="K8" s="821"/>
      <c r="L8" s="822" t="s">
        <v>68</v>
      </c>
      <c r="M8" s="781" t="s">
        <v>54</v>
      </c>
    </row>
    <row r="9" spans="2:13" ht="12.75" customHeight="1">
      <c r="B9" s="826"/>
      <c r="C9" s="829"/>
      <c r="D9" s="833"/>
      <c r="E9" s="834"/>
      <c r="F9" s="816"/>
      <c r="G9" s="818"/>
      <c r="H9" s="787" t="s">
        <v>69</v>
      </c>
      <c r="I9" s="788"/>
      <c r="J9" s="787" t="s">
        <v>70</v>
      </c>
      <c r="K9" s="788"/>
      <c r="L9" s="823"/>
      <c r="M9" s="782"/>
    </row>
    <row r="10" spans="1:13" ht="35.25" customHeight="1">
      <c r="A10" s="396"/>
      <c r="B10" s="826"/>
      <c r="C10" s="829"/>
      <c r="D10" s="833"/>
      <c r="E10" s="834"/>
      <c r="F10" s="816"/>
      <c r="G10" s="818"/>
      <c r="H10" s="536" t="s">
        <v>21</v>
      </c>
      <c r="I10" s="401" t="s">
        <v>87</v>
      </c>
      <c r="J10" s="536" t="s">
        <v>17</v>
      </c>
      <c r="K10" s="537" t="s">
        <v>85</v>
      </c>
      <c r="L10" s="824"/>
      <c r="M10" s="782"/>
    </row>
    <row r="11" spans="1:15" ht="17.25" customHeight="1">
      <c r="A11" s="396"/>
      <c r="B11" s="827"/>
      <c r="C11" s="830"/>
      <c r="D11" s="835"/>
      <c r="E11" s="836"/>
      <c r="F11" s="538" t="s">
        <v>57</v>
      </c>
      <c r="G11" s="819"/>
      <c r="H11" s="539" t="s">
        <v>56</v>
      </c>
      <c r="I11" s="540" t="s">
        <v>19</v>
      </c>
      <c r="J11" s="539" t="s">
        <v>56</v>
      </c>
      <c r="K11" s="540" t="s">
        <v>19</v>
      </c>
      <c r="L11" s="541" t="s">
        <v>19</v>
      </c>
      <c r="M11" s="783"/>
      <c r="O11" s="61"/>
    </row>
    <row r="12" spans="1:17" s="413" customFormat="1" ht="16.5" customHeight="1">
      <c r="A12" s="409"/>
      <c r="B12" s="542" t="s">
        <v>15</v>
      </c>
      <c r="C12" s="789" t="s">
        <v>202</v>
      </c>
      <c r="D12" s="790"/>
      <c r="E12" s="790"/>
      <c r="F12" s="790"/>
      <c r="G12" s="790"/>
      <c r="H12" s="790"/>
      <c r="I12" s="790"/>
      <c r="J12" s="790"/>
      <c r="K12" s="790"/>
      <c r="L12" s="791"/>
      <c r="M12" s="543"/>
      <c r="O12" s="544"/>
      <c r="Q12" s="86"/>
    </row>
    <row r="13" spans="1:17" s="413" customFormat="1" ht="16.5" customHeight="1">
      <c r="A13" s="409"/>
      <c r="B13" s="425" t="s">
        <v>14</v>
      </c>
      <c r="C13" s="795" t="s">
        <v>141</v>
      </c>
      <c r="D13" s="796"/>
      <c r="E13" s="796"/>
      <c r="F13" s="796"/>
      <c r="G13" s="796"/>
      <c r="H13" s="796"/>
      <c r="I13" s="796"/>
      <c r="J13" s="796"/>
      <c r="K13" s="797"/>
      <c r="L13" s="545" t="str">
        <f>IF(L17=0," ",+L17+$L$20+$L$36)</f>
        <v> </v>
      </c>
      <c r="M13" s="792" t="s">
        <v>246</v>
      </c>
      <c r="O13" s="544"/>
      <c r="Q13" s="86"/>
    </row>
    <row r="14" spans="1:17" s="413" customFormat="1" ht="16.5" customHeight="1">
      <c r="A14" s="409"/>
      <c r="B14" s="425" t="s">
        <v>47</v>
      </c>
      <c r="C14" s="784" t="s">
        <v>140</v>
      </c>
      <c r="D14" s="785"/>
      <c r="E14" s="785"/>
      <c r="F14" s="785"/>
      <c r="G14" s="785"/>
      <c r="H14" s="785"/>
      <c r="I14" s="785"/>
      <c r="J14" s="785"/>
      <c r="K14" s="786"/>
      <c r="L14" s="545" t="str">
        <f>IF(L18=0," ",+L18+$L$20+$L$36)</f>
        <v> </v>
      </c>
      <c r="M14" s="793"/>
      <c r="O14" s="546"/>
      <c r="Q14" s="86"/>
    </row>
    <row r="15" spans="1:17" s="413" customFormat="1" ht="16.5" customHeight="1">
      <c r="A15" s="409"/>
      <c r="B15" s="547" t="s">
        <v>48</v>
      </c>
      <c r="C15" s="798" t="s">
        <v>167</v>
      </c>
      <c r="D15" s="799"/>
      <c r="E15" s="799"/>
      <c r="F15" s="799"/>
      <c r="G15" s="799"/>
      <c r="H15" s="799"/>
      <c r="I15" s="799"/>
      <c r="J15" s="799"/>
      <c r="K15" s="800"/>
      <c r="L15" s="548" t="str">
        <f>IF(L19=0," ",+L19+$L$20+$L$36)</f>
        <v> </v>
      </c>
      <c r="M15" s="794"/>
      <c r="O15" s="546"/>
      <c r="Q15" s="86"/>
    </row>
    <row r="16" spans="1:17" s="413" customFormat="1" ht="16.5" customHeight="1">
      <c r="A16" s="409"/>
      <c r="B16" s="549" t="s">
        <v>52</v>
      </c>
      <c r="C16" s="805" t="s">
        <v>372</v>
      </c>
      <c r="D16" s="806"/>
      <c r="E16" s="806"/>
      <c r="F16" s="524"/>
      <c r="G16" s="524"/>
      <c r="H16" s="524"/>
      <c r="I16" s="524"/>
      <c r="J16" s="524"/>
      <c r="K16" s="550"/>
      <c r="L16" s="551"/>
      <c r="M16" s="552"/>
      <c r="Q16" s="86"/>
    </row>
    <row r="17" spans="1:17" s="413" customFormat="1" ht="16.5" customHeight="1">
      <c r="A17" s="409"/>
      <c r="B17" s="425" t="s">
        <v>110</v>
      </c>
      <c r="C17" s="553" t="s">
        <v>203</v>
      </c>
      <c r="D17" s="554"/>
      <c r="E17" s="229"/>
      <c r="F17" s="554" t="s">
        <v>20</v>
      </c>
      <c r="G17" s="597">
        <v>1</v>
      </c>
      <c r="H17" s="231"/>
      <c r="I17" s="555">
        <f>G17*H17</f>
        <v>0</v>
      </c>
      <c r="J17" s="231"/>
      <c r="K17" s="555">
        <f>+J17*G17</f>
        <v>0</v>
      </c>
      <c r="L17" s="556">
        <f>+I17+K17</f>
        <v>0</v>
      </c>
      <c r="M17" s="808" t="s">
        <v>373</v>
      </c>
      <c r="Q17" s="86"/>
    </row>
    <row r="18" spans="1:17" s="413" customFormat="1" ht="16.5" customHeight="1">
      <c r="A18" s="409"/>
      <c r="B18" s="425" t="s">
        <v>142</v>
      </c>
      <c r="C18" s="553" t="s">
        <v>204</v>
      </c>
      <c r="D18" s="554"/>
      <c r="E18" s="229"/>
      <c r="F18" s="554" t="s">
        <v>20</v>
      </c>
      <c r="G18" s="597">
        <v>1</v>
      </c>
      <c r="H18" s="231"/>
      <c r="I18" s="555">
        <f>G18*H18</f>
        <v>0</v>
      </c>
      <c r="J18" s="231"/>
      <c r="K18" s="555">
        <f>+J18*G18</f>
        <v>0</v>
      </c>
      <c r="L18" s="556">
        <f>+I18+K18</f>
        <v>0</v>
      </c>
      <c r="M18" s="808"/>
      <c r="Q18" s="86"/>
    </row>
    <row r="19" spans="1:17" s="413" customFormat="1" ht="16.5" customHeight="1">
      <c r="A19" s="409"/>
      <c r="B19" s="425" t="s">
        <v>166</v>
      </c>
      <c r="C19" s="553" t="s">
        <v>205</v>
      </c>
      <c r="D19" s="554"/>
      <c r="E19" s="229"/>
      <c r="F19" s="554" t="s">
        <v>20</v>
      </c>
      <c r="G19" s="597">
        <v>1</v>
      </c>
      <c r="H19" s="231"/>
      <c r="I19" s="555">
        <f>G19*H19</f>
        <v>0</v>
      </c>
      <c r="J19" s="231"/>
      <c r="K19" s="555">
        <f>+J19*G19</f>
        <v>0</v>
      </c>
      <c r="L19" s="556">
        <f>+I19+K19</f>
        <v>0</v>
      </c>
      <c r="M19" s="808"/>
      <c r="Q19" s="86"/>
    </row>
    <row r="20" spans="1:17" s="413" customFormat="1" ht="27" customHeight="1">
      <c r="A20" s="409"/>
      <c r="B20" s="557" t="s">
        <v>134</v>
      </c>
      <c r="C20" s="810" t="s">
        <v>206</v>
      </c>
      <c r="D20" s="811"/>
      <c r="E20" s="811"/>
      <c r="F20" s="811"/>
      <c r="G20" s="811"/>
      <c r="H20" s="558"/>
      <c r="I20" s="559">
        <f>+SUM(I21:I35)</f>
        <v>0</v>
      </c>
      <c r="J20" s="560"/>
      <c r="K20" s="559">
        <f>+SUM(K21:K35)</f>
        <v>0</v>
      </c>
      <c r="L20" s="545">
        <f>+I20+K20</f>
        <v>0</v>
      </c>
      <c r="M20" s="561"/>
      <c r="O20" s="562"/>
      <c r="Q20" s="86"/>
    </row>
    <row r="21" spans="1:17" s="413" customFormat="1" ht="15.75" customHeight="1">
      <c r="A21" s="409"/>
      <c r="B21" s="425" t="s">
        <v>143</v>
      </c>
      <c r="C21" s="563" t="s">
        <v>22</v>
      </c>
      <c r="D21" s="554" t="s">
        <v>81</v>
      </c>
      <c r="E21" s="232"/>
      <c r="F21" s="554" t="s">
        <v>20</v>
      </c>
      <c r="G21" s="233"/>
      <c r="H21" s="231"/>
      <c r="I21" s="555">
        <f aca="true" t="shared" si="0" ref="I21:I35">G21*H21</f>
        <v>0</v>
      </c>
      <c r="J21" s="231"/>
      <c r="K21" s="555">
        <f aca="true" t="shared" si="1" ref="K21:K35">+J21*G21</f>
        <v>0</v>
      </c>
      <c r="L21" s="556">
        <f aca="true" t="shared" si="2" ref="L21:L43">+I21+K21</f>
        <v>0</v>
      </c>
      <c r="M21" s="325"/>
      <c r="Q21" s="86"/>
    </row>
    <row r="22" spans="1:17" s="413" customFormat="1" ht="15.75" customHeight="1">
      <c r="A22" s="409"/>
      <c r="B22" s="425" t="s">
        <v>144</v>
      </c>
      <c r="C22" s="563" t="s">
        <v>24</v>
      </c>
      <c r="D22" s="554" t="s">
        <v>23</v>
      </c>
      <c r="E22" s="232"/>
      <c r="F22" s="554" t="s">
        <v>20</v>
      </c>
      <c r="G22" s="233"/>
      <c r="H22" s="231"/>
      <c r="I22" s="555">
        <f t="shared" si="0"/>
        <v>0</v>
      </c>
      <c r="J22" s="231"/>
      <c r="K22" s="555">
        <f t="shared" si="1"/>
        <v>0</v>
      </c>
      <c r="L22" s="556">
        <f t="shared" si="2"/>
        <v>0</v>
      </c>
      <c r="M22" s="325"/>
      <c r="Q22" s="86"/>
    </row>
    <row r="23" spans="1:17" s="413" customFormat="1" ht="15.75" customHeight="1">
      <c r="A23" s="409"/>
      <c r="B23" s="425" t="s">
        <v>145</v>
      </c>
      <c r="C23" s="563" t="s">
        <v>25</v>
      </c>
      <c r="D23" s="554" t="s">
        <v>82</v>
      </c>
      <c r="E23" s="232"/>
      <c r="F23" s="554" t="s">
        <v>20</v>
      </c>
      <c r="G23" s="233"/>
      <c r="H23" s="231"/>
      <c r="I23" s="555">
        <f t="shared" si="0"/>
        <v>0</v>
      </c>
      <c r="J23" s="231"/>
      <c r="K23" s="555">
        <f t="shared" si="1"/>
        <v>0</v>
      </c>
      <c r="L23" s="556">
        <f t="shared" si="2"/>
        <v>0</v>
      </c>
      <c r="M23" s="564"/>
      <c r="Q23" s="86"/>
    </row>
    <row r="24" spans="1:17" s="413" customFormat="1" ht="15.75" customHeight="1">
      <c r="A24" s="409"/>
      <c r="B24" s="425" t="s">
        <v>146</v>
      </c>
      <c r="C24" s="563" t="s">
        <v>26</v>
      </c>
      <c r="D24" s="554" t="s">
        <v>27</v>
      </c>
      <c r="E24" s="232"/>
      <c r="F24" s="554" t="s">
        <v>20</v>
      </c>
      <c r="G24" s="233"/>
      <c r="H24" s="231"/>
      <c r="I24" s="555">
        <f t="shared" si="0"/>
        <v>0</v>
      </c>
      <c r="J24" s="231"/>
      <c r="K24" s="555">
        <f t="shared" si="1"/>
        <v>0</v>
      </c>
      <c r="L24" s="556">
        <f t="shared" si="2"/>
        <v>0</v>
      </c>
      <c r="M24" s="325"/>
      <c r="Q24" s="86"/>
    </row>
    <row r="25" spans="1:17" s="413" customFormat="1" ht="15.75" customHeight="1">
      <c r="A25" s="409"/>
      <c r="B25" s="425" t="s">
        <v>147</v>
      </c>
      <c r="C25" s="563" t="s">
        <v>28</v>
      </c>
      <c r="D25" s="554" t="s">
        <v>29</v>
      </c>
      <c r="E25" s="232"/>
      <c r="F25" s="554" t="s">
        <v>16</v>
      </c>
      <c r="G25" s="234"/>
      <c r="H25" s="231"/>
      <c r="I25" s="555">
        <f t="shared" si="0"/>
        <v>0</v>
      </c>
      <c r="J25" s="231"/>
      <c r="K25" s="555">
        <f t="shared" si="1"/>
        <v>0</v>
      </c>
      <c r="L25" s="556">
        <f t="shared" si="2"/>
        <v>0</v>
      </c>
      <c r="M25" s="325"/>
      <c r="Q25" s="86"/>
    </row>
    <row r="26" spans="1:17" s="413" customFormat="1" ht="15.75" customHeight="1">
      <c r="A26" s="409"/>
      <c r="B26" s="425" t="s">
        <v>148</v>
      </c>
      <c r="C26" s="563" t="s">
        <v>30</v>
      </c>
      <c r="D26" s="554" t="s">
        <v>29</v>
      </c>
      <c r="E26" s="232"/>
      <c r="F26" s="554" t="s">
        <v>20</v>
      </c>
      <c r="G26" s="230"/>
      <c r="H26" s="231"/>
      <c r="I26" s="555">
        <f t="shared" si="0"/>
        <v>0</v>
      </c>
      <c r="J26" s="231"/>
      <c r="K26" s="555">
        <f t="shared" si="1"/>
        <v>0</v>
      </c>
      <c r="L26" s="556">
        <f t="shared" si="2"/>
        <v>0</v>
      </c>
      <c r="M26" s="325" t="s">
        <v>208</v>
      </c>
      <c r="Q26" s="86"/>
    </row>
    <row r="27" spans="1:17" s="413" customFormat="1" ht="30" customHeight="1">
      <c r="A27" s="409"/>
      <c r="B27" s="425" t="s">
        <v>149</v>
      </c>
      <c r="C27" s="565" t="s">
        <v>31</v>
      </c>
      <c r="D27" s="554"/>
      <c r="E27" s="566"/>
      <c r="F27" s="567" t="s">
        <v>20</v>
      </c>
      <c r="G27" s="230"/>
      <c r="H27" s="235"/>
      <c r="I27" s="555">
        <f t="shared" si="0"/>
        <v>0</v>
      </c>
      <c r="J27" s="235"/>
      <c r="K27" s="555">
        <f t="shared" si="1"/>
        <v>0</v>
      </c>
      <c r="L27" s="556">
        <f t="shared" si="2"/>
        <v>0</v>
      </c>
      <c r="M27" s="564"/>
      <c r="Q27" s="86"/>
    </row>
    <row r="28" spans="1:17" s="413" customFormat="1" ht="18.75" customHeight="1">
      <c r="A28" s="409"/>
      <c r="B28" s="425" t="s">
        <v>150</v>
      </c>
      <c r="C28" s="565" t="s">
        <v>32</v>
      </c>
      <c r="D28" s="554" t="s">
        <v>23</v>
      </c>
      <c r="E28" s="232"/>
      <c r="F28" s="554" t="s">
        <v>16</v>
      </c>
      <c r="G28" s="234"/>
      <c r="H28" s="235"/>
      <c r="I28" s="555">
        <f t="shared" si="0"/>
        <v>0</v>
      </c>
      <c r="J28" s="235"/>
      <c r="K28" s="555">
        <f t="shared" si="1"/>
        <v>0</v>
      </c>
      <c r="L28" s="556">
        <f t="shared" si="2"/>
        <v>0</v>
      </c>
      <c r="M28" s="325"/>
      <c r="Q28" s="86"/>
    </row>
    <row r="29" spans="1:17" s="413" customFormat="1" ht="25.5" customHeight="1">
      <c r="A29" s="409"/>
      <c r="B29" s="425" t="s">
        <v>151</v>
      </c>
      <c r="C29" s="565" t="s">
        <v>33</v>
      </c>
      <c r="D29" s="527" t="s">
        <v>187</v>
      </c>
      <c r="E29" s="232"/>
      <c r="F29" s="527" t="s">
        <v>34</v>
      </c>
      <c r="G29" s="236"/>
      <c r="H29" s="231"/>
      <c r="I29" s="568">
        <f t="shared" si="0"/>
        <v>0</v>
      </c>
      <c r="J29" s="231"/>
      <c r="K29" s="555">
        <f t="shared" si="1"/>
        <v>0</v>
      </c>
      <c r="L29" s="556">
        <f t="shared" si="2"/>
        <v>0</v>
      </c>
      <c r="M29" s="792" t="s">
        <v>315</v>
      </c>
      <c r="Q29" s="86"/>
    </row>
    <row r="30" spans="1:17" s="413" customFormat="1" ht="25.5" customHeight="1">
      <c r="A30" s="409"/>
      <c r="B30" s="425" t="s">
        <v>152</v>
      </c>
      <c r="C30" s="565" t="s">
        <v>35</v>
      </c>
      <c r="D30" s="527" t="s">
        <v>187</v>
      </c>
      <c r="E30" s="232"/>
      <c r="F30" s="527" t="s">
        <v>34</v>
      </c>
      <c r="G30" s="236"/>
      <c r="H30" s="231"/>
      <c r="I30" s="568">
        <f t="shared" si="0"/>
        <v>0</v>
      </c>
      <c r="J30" s="231"/>
      <c r="K30" s="555">
        <f t="shared" si="1"/>
        <v>0</v>
      </c>
      <c r="L30" s="556">
        <f t="shared" si="2"/>
        <v>0</v>
      </c>
      <c r="M30" s="807"/>
      <c r="Q30" s="86"/>
    </row>
    <row r="31" spans="1:17" s="413" customFormat="1" ht="15" customHeight="1">
      <c r="A31" s="409"/>
      <c r="B31" s="594" t="s">
        <v>153</v>
      </c>
      <c r="C31" s="589"/>
      <c r="D31" s="590"/>
      <c r="E31" s="232"/>
      <c r="F31" s="590"/>
      <c r="G31" s="234"/>
      <c r="H31" s="231"/>
      <c r="I31" s="568">
        <f t="shared" si="0"/>
        <v>0</v>
      </c>
      <c r="J31" s="231"/>
      <c r="K31" s="555">
        <f t="shared" si="1"/>
        <v>0</v>
      </c>
      <c r="L31" s="556">
        <f t="shared" si="2"/>
        <v>0</v>
      </c>
      <c r="M31" s="792" t="s">
        <v>209</v>
      </c>
      <c r="Q31" s="86"/>
    </row>
    <row r="32" spans="1:17" s="413" customFormat="1" ht="15" customHeight="1">
      <c r="A32" s="409"/>
      <c r="B32" s="594" t="s">
        <v>154</v>
      </c>
      <c r="C32" s="589"/>
      <c r="D32" s="237"/>
      <c r="E32" s="232"/>
      <c r="F32" s="237"/>
      <c r="G32" s="234"/>
      <c r="H32" s="231"/>
      <c r="I32" s="568">
        <f t="shared" si="0"/>
        <v>0</v>
      </c>
      <c r="J32" s="231"/>
      <c r="K32" s="555">
        <f t="shared" si="1"/>
        <v>0</v>
      </c>
      <c r="L32" s="556">
        <f t="shared" si="2"/>
        <v>0</v>
      </c>
      <c r="M32" s="793"/>
      <c r="Q32" s="86"/>
    </row>
    <row r="33" spans="1:17" s="413" customFormat="1" ht="15" customHeight="1">
      <c r="A33" s="409"/>
      <c r="B33" s="594" t="s">
        <v>155</v>
      </c>
      <c r="C33" s="589"/>
      <c r="D33" s="237"/>
      <c r="E33" s="232"/>
      <c r="F33" s="237"/>
      <c r="G33" s="234"/>
      <c r="H33" s="231"/>
      <c r="I33" s="568">
        <f t="shared" si="0"/>
        <v>0</v>
      </c>
      <c r="J33" s="231"/>
      <c r="K33" s="555">
        <f t="shared" si="1"/>
        <v>0</v>
      </c>
      <c r="L33" s="556">
        <f t="shared" si="2"/>
        <v>0</v>
      </c>
      <c r="M33" s="793"/>
      <c r="Q33" s="86"/>
    </row>
    <row r="34" spans="1:17" s="413" customFormat="1" ht="15" customHeight="1">
      <c r="A34" s="409"/>
      <c r="B34" s="594" t="s">
        <v>156</v>
      </c>
      <c r="C34" s="589"/>
      <c r="D34" s="237"/>
      <c r="E34" s="232"/>
      <c r="F34" s="237"/>
      <c r="G34" s="234"/>
      <c r="H34" s="231"/>
      <c r="I34" s="568">
        <f t="shared" si="0"/>
        <v>0</v>
      </c>
      <c r="J34" s="231"/>
      <c r="K34" s="555">
        <f t="shared" si="1"/>
        <v>0</v>
      </c>
      <c r="L34" s="556">
        <f t="shared" si="2"/>
        <v>0</v>
      </c>
      <c r="M34" s="793"/>
      <c r="Q34" s="86"/>
    </row>
    <row r="35" spans="1:17" s="413" customFormat="1" ht="15" customHeight="1">
      <c r="A35" s="409"/>
      <c r="B35" s="594" t="s">
        <v>157</v>
      </c>
      <c r="C35" s="591"/>
      <c r="D35" s="238"/>
      <c r="E35" s="239"/>
      <c r="F35" s="238"/>
      <c r="G35" s="240"/>
      <c r="H35" s="241"/>
      <c r="I35" s="569">
        <f t="shared" si="0"/>
        <v>0</v>
      </c>
      <c r="J35" s="241"/>
      <c r="K35" s="555">
        <f t="shared" si="1"/>
        <v>0</v>
      </c>
      <c r="L35" s="570">
        <f t="shared" si="2"/>
        <v>0</v>
      </c>
      <c r="M35" s="794"/>
      <c r="Q35" s="86"/>
    </row>
    <row r="36" spans="1:17" s="413" customFormat="1" ht="19.5" customHeight="1">
      <c r="A36" s="409"/>
      <c r="B36" s="410" t="s">
        <v>158</v>
      </c>
      <c r="C36" s="803" t="s">
        <v>111</v>
      </c>
      <c r="D36" s="804"/>
      <c r="E36" s="804"/>
      <c r="F36" s="804"/>
      <c r="G36" s="804"/>
      <c r="H36" s="804"/>
      <c r="I36" s="804"/>
      <c r="J36" s="804"/>
      <c r="K36" s="804"/>
      <c r="L36" s="571">
        <f>+L37*'2. Troš. dokumentacije'!$L$10</f>
        <v>0</v>
      </c>
      <c r="M36" s="572"/>
      <c r="N36" s="573"/>
      <c r="Q36" s="86"/>
    </row>
    <row r="37" spans="1:17" s="413" customFormat="1" ht="41.25" customHeight="1">
      <c r="A37" s="409"/>
      <c r="B37" s="574" t="s">
        <v>159</v>
      </c>
      <c r="C37" s="805" t="s">
        <v>194</v>
      </c>
      <c r="D37" s="806"/>
      <c r="E37" s="809"/>
      <c r="F37" s="558" t="s">
        <v>80</v>
      </c>
      <c r="G37" s="812"/>
      <c r="H37" s="813"/>
      <c r="I37" s="575">
        <f>+SUM(I38:I43)</f>
        <v>0</v>
      </c>
      <c r="J37" s="576"/>
      <c r="K37" s="575">
        <f>+SUM(K38:K43)</f>
        <v>0</v>
      </c>
      <c r="L37" s="551">
        <f t="shared" si="2"/>
        <v>0</v>
      </c>
      <c r="M37" s="330" t="s">
        <v>210</v>
      </c>
      <c r="Q37" s="86"/>
    </row>
    <row r="38" spans="1:17" s="413" customFormat="1" ht="15.75" customHeight="1">
      <c r="A38" s="409"/>
      <c r="B38" s="417" t="s">
        <v>160</v>
      </c>
      <c r="C38" s="577" t="s">
        <v>36</v>
      </c>
      <c r="D38" s="554" t="s">
        <v>23</v>
      </c>
      <c r="E38" s="242"/>
      <c r="F38" s="527" t="s">
        <v>37</v>
      </c>
      <c r="G38" s="578">
        <v>1</v>
      </c>
      <c r="H38" s="243"/>
      <c r="I38" s="579">
        <f>H38*G38</f>
        <v>0</v>
      </c>
      <c r="J38" s="243"/>
      <c r="K38" s="579">
        <f aca="true" t="shared" si="3" ref="K38:K43">+J38*G38</f>
        <v>0</v>
      </c>
      <c r="L38" s="580">
        <f t="shared" si="2"/>
        <v>0</v>
      </c>
      <c r="M38" s="532"/>
      <c r="Q38" s="86"/>
    </row>
    <row r="39" spans="1:17" s="413" customFormat="1" ht="27.75" customHeight="1">
      <c r="A39" s="409"/>
      <c r="B39" s="417" t="s">
        <v>161</v>
      </c>
      <c r="C39" s="577" t="s">
        <v>58</v>
      </c>
      <c r="D39" s="527" t="s">
        <v>39</v>
      </c>
      <c r="E39" s="242"/>
      <c r="F39" s="527" t="s">
        <v>37</v>
      </c>
      <c r="G39" s="242"/>
      <c r="H39" s="243"/>
      <c r="I39" s="579">
        <f>H39*G39</f>
        <v>0</v>
      </c>
      <c r="J39" s="243"/>
      <c r="K39" s="579">
        <f t="shared" si="3"/>
        <v>0</v>
      </c>
      <c r="L39" s="581">
        <f t="shared" si="2"/>
        <v>0</v>
      </c>
      <c r="M39" s="532" t="s">
        <v>211</v>
      </c>
      <c r="Q39" s="86"/>
    </row>
    <row r="40" spans="1:17" s="413" customFormat="1" ht="18.75" customHeight="1">
      <c r="A40" s="409"/>
      <c r="B40" s="417" t="s">
        <v>162</v>
      </c>
      <c r="C40" s="577" t="s">
        <v>38</v>
      </c>
      <c r="D40" s="801"/>
      <c r="E40" s="802"/>
      <c r="F40" s="527" t="s">
        <v>37</v>
      </c>
      <c r="G40" s="578">
        <v>1</v>
      </c>
      <c r="H40" s="243"/>
      <c r="I40" s="579">
        <f>H40*G40</f>
        <v>0</v>
      </c>
      <c r="J40" s="243"/>
      <c r="K40" s="579">
        <f t="shared" si="3"/>
        <v>0</v>
      </c>
      <c r="L40" s="580">
        <f t="shared" si="2"/>
        <v>0</v>
      </c>
      <c r="M40" s="532"/>
      <c r="Q40" s="86"/>
    </row>
    <row r="41" spans="1:17" s="413" customFormat="1" ht="15.75" customHeight="1">
      <c r="A41" s="409"/>
      <c r="B41" s="598" t="s">
        <v>163</v>
      </c>
      <c r="C41" s="511"/>
      <c r="D41" s="237"/>
      <c r="E41" s="232"/>
      <c r="F41" s="237"/>
      <c r="G41" s="234"/>
      <c r="H41" s="244"/>
      <c r="I41" s="582">
        <f>G41*H41</f>
        <v>0</v>
      </c>
      <c r="J41" s="244"/>
      <c r="K41" s="579">
        <f t="shared" si="3"/>
        <v>0</v>
      </c>
      <c r="L41" s="580">
        <f t="shared" si="2"/>
        <v>0</v>
      </c>
      <c r="M41" s="532"/>
      <c r="Q41" s="86"/>
    </row>
    <row r="42" spans="1:17" s="413" customFormat="1" ht="15.75" customHeight="1">
      <c r="A42" s="409"/>
      <c r="B42" s="598" t="s">
        <v>164</v>
      </c>
      <c r="C42" s="592"/>
      <c r="D42" s="237"/>
      <c r="E42" s="232"/>
      <c r="F42" s="237"/>
      <c r="G42" s="234"/>
      <c r="H42" s="231"/>
      <c r="I42" s="568">
        <f>G42*H42</f>
        <v>0</v>
      </c>
      <c r="J42" s="231"/>
      <c r="K42" s="471">
        <f t="shared" si="3"/>
        <v>0</v>
      </c>
      <c r="L42" s="556">
        <f t="shared" si="2"/>
        <v>0</v>
      </c>
      <c r="M42" s="325"/>
      <c r="Q42" s="86"/>
    </row>
    <row r="43" spans="1:17" s="413" customFormat="1" ht="15.75" customHeight="1" thickBot="1">
      <c r="A43" s="409"/>
      <c r="B43" s="596" t="s">
        <v>165</v>
      </c>
      <c r="C43" s="593"/>
      <c r="D43" s="245"/>
      <c r="E43" s="246"/>
      <c r="F43" s="245"/>
      <c r="G43" s="247"/>
      <c r="H43" s="248"/>
      <c r="I43" s="583">
        <f>G43*H43</f>
        <v>0</v>
      </c>
      <c r="J43" s="248"/>
      <c r="K43" s="477">
        <f t="shared" si="3"/>
        <v>0</v>
      </c>
      <c r="L43" s="584">
        <f t="shared" si="2"/>
        <v>0</v>
      </c>
      <c r="M43" s="585"/>
      <c r="Q43" s="86"/>
    </row>
    <row r="44" spans="1:13" ht="6.75" customHeight="1" thickTop="1">
      <c r="A44" s="586"/>
      <c r="B44" s="586"/>
      <c r="M44" s="587"/>
    </row>
    <row r="45" spans="1:13" ht="18.75" customHeight="1">
      <c r="A45" s="586"/>
      <c r="B45" s="588"/>
      <c r="M45" s="587"/>
    </row>
    <row r="46" spans="1:13" ht="6" customHeight="1">
      <c r="A46" s="586"/>
      <c r="B46" s="586"/>
      <c r="M46" s="587"/>
    </row>
    <row r="47" spans="1:13" ht="12.75">
      <c r="A47" s="586"/>
      <c r="B47" s="586"/>
      <c r="M47" s="587"/>
    </row>
    <row r="48" spans="1:13" ht="12.75">
      <c r="A48" s="586"/>
      <c r="B48" s="586"/>
      <c r="M48" s="587"/>
    </row>
    <row r="49" spans="1:13" ht="12.75">
      <c r="A49" s="586"/>
      <c r="B49" s="586"/>
      <c r="M49" s="587"/>
    </row>
    <row r="50" spans="1:13" ht="12.75">
      <c r="A50" s="586"/>
      <c r="B50" s="586"/>
      <c r="M50" s="587"/>
    </row>
    <row r="51" spans="1:13" ht="12.75">
      <c r="A51" s="586"/>
      <c r="B51" s="586"/>
      <c r="M51" s="587"/>
    </row>
    <row r="52" spans="1:13" ht="12.75">
      <c r="A52" s="586"/>
      <c r="B52" s="586"/>
      <c r="M52" s="587"/>
    </row>
    <row r="53" spans="1:13" ht="12.75">
      <c r="A53" s="586"/>
      <c r="B53" s="586"/>
      <c r="M53" s="587"/>
    </row>
    <row r="54" spans="1:13" ht="12.75">
      <c r="A54" s="586"/>
      <c r="B54" s="586"/>
      <c r="M54" s="587"/>
    </row>
    <row r="55" spans="1:13" ht="12.75">
      <c r="A55" s="586"/>
      <c r="B55" s="586"/>
      <c r="M55" s="587"/>
    </row>
    <row r="56" spans="1:13" ht="12.75">
      <c r="A56" s="586"/>
      <c r="B56" s="586"/>
      <c r="M56" s="587"/>
    </row>
    <row r="57" spans="1:13" ht="12.75">
      <c r="A57" s="586"/>
      <c r="B57" s="586"/>
      <c r="M57" s="587"/>
    </row>
    <row r="58" spans="1:13" ht="12.75">
      <c r="A58" s="586"/>
      <c r="B58" s="586"/>
      <c r="M58" s="587"/>
    </row>
    <row r="59" spans="1:13" ht="12.75">
      <c r="A59" s="586"/>
      <c r="B59" s="586"/>
      <c r="M59" s="587"/>
    </row>
    <row r="60" spans="1:13" ht="12.75">
      <c r="A60" s="586"/>
      <c r="B60" s="586"/>
      <c r="M60" s="587"/>
    </row>
    <row r="61" spans="1:13" ht="12.75">
      <c r="A61" s="586"/>
      <c r="B61" s="586"/>
      <c r="M61" s="60"/>
    </row>
    <row r="62" spans="1:13" ht="12.75">
      <c r="A62" s="586"/>
      <c r="B62" s="586"/>
      <c r="M62" s="60"/>
    </row>
    <row r="63" spans="1:13" ht="12.75">
      <c r="A63" s="586"/>
      <c r="B63" s="586"/>
      <c r="M63" s="60"/>
    </row>
    <row r="64" spans="1:13" ht="12.75">
      <c r="A64" s="586"/>
      <c r="B64" s="586"/>
      <c r="M64" s="60"/>
    </row>
    <row r="65" spans="1:13" ht="12.75">
      <c r="A65" s="586"/>
      <c r="B65" s="586"/>
      <c r="M65" s="60"/>
    </row>
    <row r="66" spans="1:13" ht="12.75">
      <c r="A66" s="586"/>
      <c r="B66" s="586"/>
      <c r="M66" s="60"/>
    </row>
    <row r="67" spans="1:13" ht="12.75">
      <c r="A67" s="586"/>
      <c r="B67" s="586"/>
      <c r="M67" s="60"/>
    </row>
    <row r="68" spans="1:13" ht="12.75">
      <c r="A68" s="586"/>
      <c r="B68" s="586"/>
      <c r="M68" s="60"/>
    </row>
    <row r="69" spans="1:13" ht="12.75">
      <c r="A69" s="586"/>
      <c r="B69" s="586"/>
      <c r="M69" s="60"/>
    </row>
    <row r="70" spans="1:13" ht="12.75">
      <c r="A70" s="586"/>
      <c r="B70" s="586"/>
      <c r="M70" s="60"/>
    </row>
    <row r="71" spans="1:13" ht="12.75">
      <c r="A71" s="586"/>
      <c r="B71" s="586"/>
      <c r="M71" s="60"/>
    </row>
    <row r="72" spans="1:13" ht="12.75">
      <c r="A72" s="586"/>
      <c r="B72" s="586"/>
      <c r="M72" s="60"/>
    </row>
    <row r="73" spans="1:13" ht="12.75">
      <c r="A73" s="586"/>
      <c r="B73" s="586"/>
      <c r="M73" s="60"/>
    </row>
    <row r="74" spans="1:13" ht="12.75">
      <c r="A74" s="586"/>
      <c r="B74" s="586"/>
      <c r="M74" s="60"/>
    </row>
    <row r="75" spans="1:13" ht="12.75">
      <c r="A75" s="586"/>
      <c r="B75" s="586"/>
      <c r="M75" s="60"/>
    </row>
    <row r="76" spans="1:13" ht="12.75">
      <c r="A76" s="586"/>
      <c r="B76" s="586"/>
      <c r="M76" s="60"/>
    </row>
    <row r="77" spans="1:13" ht="12.75">
      <c r="A77" s="586"/>
      <c r="B77" s="586"/>
      <c r="M77" s="60"/>
    </row>
    <row r="78" spans="1:2" ht="12.75">
      <c r="A78" s="586"/>
      <c r="B78" s="586"/>
    </row>
    <row r="79" spans="1:2" ht="12.75">
      <c r="A79" s="586"/>
      <c r="B79" s="586"/>
    </row>
    <row r="80" spans="1:2" ht="12.75">
      <c r="A80" s="586"/>
      <c r="B80" s="586"/>
    </row>
    <row r="81" spans="1:2" ht="12.75">
      <c r="A81" s="586"/>
      <c r="B81" s="586"/>
    </row>
    <row r="82" spans="1:2" ht="12.75">
      <c r="A82" s="586"/>
      <c r="B82" s="586"/>
    </row>
    <row r="83" spans="1:2" ht="12.75">
      <c r="A83" s="586"/>
      <c r="B83" s="586"/>
    </row>
  </sheetData>
  <sheetProtection password="CF39" sheet="1" insertRows="0"/>
  <mergeCells count="26">
    <mergeCell ref="B6:M6"/>
    <mergeCell ref="F8:F10"/>
    <mergeCell ref="G8:G11"/>
    <mergeCell ref="H8:I8"/>
    <mergeCell ref="J8:K8"/>
    <mergeCell ref="L8:L10"/>
    <mergeCell ref="B8:B11"/>
    <mergeCell ref="C8:C11"/>
    <mergeCell ref="J9:K9"/>
    <mergeCell ref="D8:E11"/>
    <mergeCell ref="D40:E40"/>
    <mergeCell ref="C36:K36"/>
    <mergeCell ref="C16:E16"/>
    <mergeCell ref="M31:M35"/>
    <mergeCell ref="M29:M30"/>
    <mergeCell ref="M17:M19"/>
    <mergeCell ref="C37:E37"/>
    <mergeCell ref="C20:G20"/>
    <mergeCell ref="G37:H37"/>
    <mergeCell ref="M8:M11"/>
    <mergeCell ref="C14:K14"/>
    <mergeCell ref="H9:I9"/>
    <mergeCell ref="C12:L12"/>
    <mergeCell ref="M13:M15"/>
    <mergeCell ref="C13:K13"/>
    <mergeCell ref="C15:K15"/>
  </mergeCells>
  <printOptions horizontalCentered="1"/>
  <pageMargins left="0.1968503937007874" right="0.2362204724409449" top="0.2755905511811024" bottom="0.32" header="0.1968503937007874" footer="0.17"/>
  <pageSetup horizontalDpi="600" verticalDpi="600" orientation="landscape" paperSize="9" scale="67" r:id="rId1"/>
  <headerFooter alignWithMargins="0">
    <oddFooter>&amp;L&amp;F: &amp;CСтр. &amp;P / &amp;N</oddFooter>
  </headerFooter>
  <ignoredErrors>
    <ignoredError sqref="K37 L36 I20:K20" formula="1"/>
    <ignoredError sqref="B44 B46:B47" twoDigitTextYear="1"/>
    <ignoredError sqref="B33:B35" numberStoredAsText="1" twoDigitTextYear="1"/>
    <ignoredError sqref="B12:B32 B36:B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showGridLines="0" showZeros="0" zoomScale="80" zoomScaleNormal="8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8.00390625" style="57" customWidth="1"/>
    <col min="3" max="3" width="50.8515625" style="57" customWidth="1"/>
    <col min="4" max="4" width="9.421875" style="57" customWidth="1"/>
    <col min="5" max="5" width="10.421875" style="81" customWidth="1"/>
    <col min="6" max="6" width="12.421875" style="81" customWidth="1"/>
    <col min="7" max="7" width="10.140625" style="81" customWidth="1"/>
    <col min="8" max="8" width="9.8515625" style="81" customWidth="1"/>
    <col min="9" max="9" width="10.00390625" style="60" customWidth="1"/>
    <col min="10" max="11" width="10.00390625" style="57" customWidth="1"/>
    <col min="12" max="12" width="8.421875" style="57" customWidth="1"/>
    <col min="13" max="14" width="10.00390625" style="57" customWidth="1"/>
    <col min="15" max="15" width="11.00390625" style="57" customWidth="1"/>
    <col min="16" max="16" width="48.140625" style="60" customWidth="1"/>
    <col min="17" max="17" width="2.140625" style="44" customWidth="1"/>
    <col min="18" max="18" width="3.8515625" style="57" customWidth="1"/>
    <col min="19" max="16384" width="9.140625" style="57" customWidth="1"/>
  </cols>
  <sheetData>
    <row r="1" spans="1:17" s="53" customFormat="1" ht="15.75" customHeight="1" thickBot="1">
      <c r="A1" s="50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0"/>
      <c r="Q1" s="385"/>
    </row>
    <row r="2" spans="16:17" s="53" customFormat="1" ht="12" customHeight="1" thickTop="1">
      <c r="P2" s="386"/>
      <c r="Q2" s="385"/>
    </row>
    <row r="3" spans="2:17" s="53" customFormat="1" ht="15" customHeight="1">
      <c r="B3" s="273" t="str">
        <f>+CONCATENATE('1. Naslovna strana'!B11," ",'1. Naslovna strana'!E11)</f>
        <v>Назив енергетског субјекта: 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387"/>
      <c r="Q3" s="388"/>
    </row>
    <row r="4" spans="2:17" s="53" customFormat="1" ht="15" customHeight="1">
      <c r="B4" s="276" t="str">
        <f>+CONCATENATE('1. Naslovna strana'!B7," ",'1. Naslovna strana'!C7)</f>
        <v>Енергетска делатност:     20 - Дистрибуција и управљање дистрибутивним системом за природни гас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387"/>
      <c r="Q4" s="388"/>
    </row>
    <row r="5" spans="2:17" ht="12.75">
      <c r="B5" s="276" t="str">
        <f>+CONCATENATE('1. Naslovna strana'!B27," ",'1. Naslovna strana'!E27)</f>
        <v>Датум обраде: 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341"/>
      <c r="Q5" s="345"/>
    </row>
    <row r="6" spans="2:17" ht="6.75" customHeight="1">
      <c r="B6" s="276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341"/>
      <c r="Q6" s="345"/>
    </row>
    <row r="7" spans="1:17" s="87" customFormat="1" ht="18" customHeight="1">
      <c r="A7" s="389"/>
      <c r="B7" s="837" t="s">
        <v>258</v>
      </c>
      <c r="C7" s="837"/>
      <c r="D7" s="837"/>
      <c r="E7" s="837"/>
      <c r="F7" s="837"/>
      <c r="G7" s="837"/>
      <c r="H7" s="837"/>
      <c r="I7" s="837"/>
      <c r="J7" s="837"/>
      <c r="K7" s="837"/>
      <c r="L7" s="837"/>
      <c r="M7" s="837"/>
      <c r="N7" s="837"/>
      <c r="O7" s="837"/>
      <c r="P7" s="837"/>
      <c r="Q7" s="837"/>
    </row>
    <row r="8" spans="1:17" s="87" customFormat="1" ht="8.25" customHeight="1" thickBot="1">
      <c r="A8" s="389"/>
      <c r="B8" s="390"/>
      <c r="C8" s="390"/>
      <c r="D8" s="391"/>
      <c r="E8" s="391"/>
      <c r="F8" s="392"/>
      <c r="G8" s="525"/>
      <c r="H8" s="392"/>
      <c r="I8" s="392"/>
      <c r="J8" s="392"/>
      <c r="K8" s="392"/>
      <c r="L8" s="392"/>
      <c r="M8" s="392"/>
      <c r="N8" s="392"/>
      <c r="O8" s="392"/>
      <c r="P8" s="393"/>
      <c r="Q8" s="390"/>
    </row>
    <row r="9" spans="2:17" ht="18.75" customHeight="1" thickTop="1">
      <c r="B9" s="825" t="s">
        <v>13</v>
      </c>
      <c r="C9" s="828" t="s">
        <v>102</v>
      </c>
      <c r="D9" s="831" t="s">
        <v>63</v>
      </c>
      <c r="E9" s="847" t="s">
        <v>62</v>
      </c>
      <c r="F9" s="820" t="s">
        <v>49</v>
      </c>
      <c r="G9" s="821"/>
      <c r="H9" s="821"/>
      <c r="I9" s="844"/>
      <c r="J9" s="853" t="s">
        <v>60</v>
      </c>
      <c r="K9" s="854"/>
      <c r="L9" s="854"/>
      <c r="M9" s="854"/>
      <c r="N9" s="855"/>
      <c r="O9" s="394"/>
      <c r="P9" s="781" t="s">
        <v>54</v>
      </c>
      <c r="Q9" s="345"/>
    </row>
    <row r="10" spans="2:17" ht="13.5" customHeight="1">
      <c r="B10" s="826"/>
      <c r="C10" s="829"/>
      <c r="D10" s="833"/>
      <c r="E10" s="848"/>
      <c r="F10" s="841" t="s">
        <v>69</v>
      </c>
      <c r="G10" s="842"/>
      <c r="H10" s="842"/>
      <c r="I10" s="843"/>
      <c r="J10" s="840" t="s">
        <v>70</v>
      </c>
      <c r="K10" s="838"/>
      <c r="L10" s="838" t="s">
        <v>71</v>
      </c>
      <c r="M10" s="838"/>
      <c r="N10" s="839"/>
      <c r="O10" s="395"/>
      <c r="P10" s="782"/>
      <c r="Q10" s="345"/>
    </row>
    <row r="11" spans="1:17" ht="57" customHeight="1">
      <c r="A11" s="396"/>
      <c r="B11" s="826"/>
      <c r="C11" s="829"/>
      <c r="D11" s="833"/>
      <c r="E11" s="848"/>
      <c r="F11" s="845" t="s">
        <v>89</v>
      </c>
      <c r="G11" s="397" t="s">
        <v>61</v>
      </c>
      <c r="H11" s="397" t="s">
        <v>50</v>
      </c>
      <c r="I11" s="398" t="s">
        <v>83</v>
      </c>
      <c r="J11" s="399" t="s">
        <v>17</v>
      </c>
      <c r="K11" s="400" t="s">
        <v>84</v>
      </c>
      <c r="L11" s="397" t="s">
        <v>61</v>
      </c>
      <c r="M11" s="397" t="s">
        <v>77</v>
      </c>
      <c r="N11" s="401" t="s">
        <v>86</v>
      </c>
      <c r="O11" s="402" t="s">
        <v>68</v>
      </c>
      <c r="P11" s="782"/>
      <c r="Q11" s="345"/>
    </row>
    <row r="12" spans="1:17" ht="17.25" customHeight="1">
      <c r="A12" s="396"/>
      <c r="B12" s="827"/>
      <c r="C12" s="830"/>
      <c r="D12" s="835"/>
      <c r="E12" s="849"/>
      <c r="F12" s="846"/>
      <c r="G12" s="403" t="s">
        <v>18</v>
      </c>
      <c r="H12" s="403" t="s">
        <v>40</v>
      </c>
      <c r="I12" s="404" t="s">
        <v>19</v>
      </c>
      <c r="J12" s="405" t="s">
        <v>381</v>
      </c>
      <c r="K12" s="403" t="s">
        <v>19</v>
      </c>
      <c r="L12" s="403" t="s">
        <v>18</v>
      </c>
      <c r="M12" s="406" t="s">
        <v>40</v>
      </c>
      <c r="N12" s="407" t="s">
        <v>19</v>
      </c>
      <c r="O12" s="408" t="s">
        <v>19</v>
      </c>
      <c r="P12" s="783"/>
      <c r="Q12" s="345"/>
    </row>
    <row r="13" spans="1:17" s="413" customFormat="1" ht="24.75" customHeight="1">
      <c r="A13" s="409"/>
      <c r="B13" s="410" t="s">
        <v>15</v>
      </c>
      <c r="C13" s="850" t="s">
        <v>196</v>
      </c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411">
        <f>+O14+O40</f>
        <v>0</v>
      </c>
      <c r="P13" s="412"/>
      <c r="Q13" s="519"/>
    </row>
    <row r="14" spans="1:17" s="413" customFormat="1" ht="14.25" customHeight="1">
      <c r="A14" s="414"/>
      <c r="B14" s="415" t="s">
        <v>52</v>
      </c>
      <c r="C14" s="862" t="s">
        <v>212</v>
      </c>
      <c r="D14" s="863"/>
      <c r="E14" s="863"/>
      <c r="F14" s="863"/>
      <c r="G14" s="863"/>
      <c r="H14" s="863"/>
      <c r="I14" s="863"/>
      <c r="J14" s="863"/>
      <c r="K14" s="863"/>
      <c r="L14" s="863"/>
      <c r="M14" s="863"/>
      <c r="N14" s="864"/>
      <c r="O14" s="416">
        <f>+O15+O34+O35</f>
        <v>0</v>
      </c>
      <c r="P14" s="521"/>
      <c r="Q14" s="519"/>
    </row>
    <row r="15" spans="1:17" s="413" customFormat="1" ht="14.25" customHeight="1">
      <c r="A15" s="414"/>
      <c r="B15" s="417" t="s">
        <v>110</v>
      </c>
      <c r="C15" s="805" t="s">
        <v>214</v>
      </c>
      <c r="D15" s="806"/>
      <c r="E15" s="806"/>
      <c r="F15" s="418"/>
      <c r="G15" s="419"/>
      <c r="H15" s="419"/>
      <c r="I15" s="420">
        <f>+SUM(I16:I33)</f>
        <v>0</v>
      </c>
      <c r="J15" s="421"/>
      <c r="K15" s="422">
        <f>+SUM(K16:K33)</f>
        <v>0</v>
      </c>
      <c r="L15" s="421"/>
      <c r="M15" s="423"/>
      <c r="N15" s="422">
        <f>+SUM(N16:N33)</f>
        <v>0</v>
      </c>
      <c r="O15" s="424">
        <f aca="true" t="shared" si="0" ref="O15:O33">+I15+K15+N15</f>
        <v>0</v>
      </c>
      <c r="P15" s="521"/>
      <c r="Q15" s="519"/>
    </row>
    <row r="16" spans="1:17" s="413" customFormat="1" ht="14.25" customHeight="1">
      <c r="A16" s="414"/>
      <c r="B16" s="425" t="s">
        <v>116</v>
      </c>
      <c r="C16" s="426" t="s">
        <v>41</v>
      </c>
      <c r="D16" s="427" t="s">
        <v>20</v>
      </c>
      <c r="E16" s="249"/>
      <c r="F16" s="250"/>
      <c r="G16" s="251"/>
      <c r="H16" s="251"/>
      <c r="I16" s="428">
        <f>+G16*H16</f>
        <v>0</v>
      </c>
      <c r="J16" s="250"/>
      <c r="K16" s="429">
        <f aca="true" t="shared" si="1" ref="K16:K33">+J16*E16</f>
        <v>0</v>
      </c>
      <c r="L16" s="235"/>
      <c r="M16" s="252"/>
      <c r="N16" s="430">
        <f aca="true" t="shared" si="2" ref="N16:N33">+L16*M16</f>
        <v>0</v>
      </c>
      <c r="O16" s="431">
        <f t="shared" si="0"/>
        <v>0</v>
      </c>
      <c r="P16" s="521"/>
      <c r="Q16" s="519"/>
    </row>
    <row r="17" spans="1:17" s="413" customFormat="1" ht="14.25" customHeight="1">
      <c r="A17" s="414"/>
      <c r="B17" s="425" t="s">
        <v>117</v>
      </c>
      <c r="C17" s="426" t="s">
        <v>24</v>
      </c>
      <c r="D17" s="427" t="s">
        <v>20</v>
      </c>
      <c r="E17" s="249"/>
      <c r="F17" s="250"/>
      <c r="G17" s="251"/>
      <c r="H17" s="160"/>
      <c r="I17" s="428">
        <f aca="true" t="shared" si="3" ref="I17:I27">+G17*H17</f>
        <v>0</v>
      </c>
      <c r="J17" s="250"/>
      <c r="K17" s="429">
        <f t="shared" si="1"/>
        <v>0</v>
      </c>
      <c r="L17" s="235"/>
      <c r="M17" s="252"/>
      <c r="N17" s="430">
        <f t="shared" si="2"/>
        <v>0</v>
      </c>
      <c r="O17" s="432">
        <f t="shared" si="0"/>
        <v>0</v>
      </c>
      <c r="P17" s="521"/>
      <c r="Q17" s="519"/>
    </row>
    <row r="18" spans="1:17" s="413" customFormat="1" ht="14.25" customHeight="1">
      <c r="A18" s="414"/>
      <c r="B18" s="425" t="s">
        <v>118</v>
      </c>
      <c r="C18" s="426" t="s">
        <v>25</v>
      </c>
      <c r="D18" s="427" t="s">
        <v>20</v>
      </c>
      <c r="E18" s="249"/>
      <c r="F18" s="250"/>
      <c r="G18" s="251"/>
      <c r="H18" s="160"/>
      <c r="I18" s="428">
        <f t="shared" si="3"/>
        <v>0</v>
      </c>
      <c r="J18" s="250"/>
      <c r="K18" s="429">
        <f t="shared" si="1"/>
        <v>0</v>
      </c>
      <c r="L18" s="235"/>
      <c r="M18" s="252"/>
      <c r="N18" s="430">
        <f t="shared" si="2"/>
        <v>0</v>
      </c>
      <c r="O18" s="432">
        <f t="shared" si="0"/>
        <v>0</v>
      </c>
      <c r="P18" s="521"/>
      <c r="Q18" s="519"/>
    </row>
    <row r="19" spans="1:17" s="413" customFormat="1" ht="14.25" customHeight="1">
      <c r="A19" s="414"/>
      <c r="B19" s="425" t="s">
        <v>119</v>
      </c>
      <c r="C19" s="426" t="s">
        <v>26</v>
      </c>
      <c r="D19" s="427" t="s">
        <v>20</v>
      </c>
      <c r="E19" s="249"/>
      <c r="F19" s="250"/>
      <c r="G19" s="251"/>
      <c r="H19" s="160"/>
      <c r="I19" s="428">
        <f t="shared" si="3"/>
        <v>0</v>
      </c>
      <c r="J19" s="250"/>
      <c r="K19" s="429">
        <f t="shared" si="1"/>
        <v>0</v>
      </c>
      <c r="L19" s="235"/>
      <c r="M19" s="252"/>
      <c r="N19" s="430">
        <f t="shared" si="2"/>
        <v>0</v>
      </c>
      <c r="O19" s="432">
        <f t="shared" si="0"/>
        <v>0</v>
      </c>
      <c r="P19" s="521"/>
      <c r="Q19" s="519"/>
    </row>
    <row r="20" spans="1:17" s="413" customFormat="1" ht="43.5" customHeight="1">
      <c r="A20" s="414"/>
      <c r="B20" s="425" t="s">
        <v>120</v>
      </c>
      <c r="C20" s="426" t="s">
        <v>30</v>
      </c>
      <c r="D20" s="427" t="s">
        <v>20</v>
      </c>
      <c r="E20" s="249"/>
      <c r="F20" s="250"/>
      <c r="G20" s="251"/>
      <c r="H20" s="160"/>
      <c r="I20" s="428">
        <f t="shared" si="3"/>
        <v>0</v>
      </c>
      <c r="J20" s="250"/>
      <c r="K20" s="429">
        <f t="shared" si="1"/>
        <v>0</v>
      </c>
      <c r="L20" s="235"/>
      <c r="M20" s="252"/>
      <c r="N20" s="430">
        <f t="shared" si="2"/>
        <v>0</v>
      </c>
      <c r="O20" s="432">
        <f t="shared" si="0"/>
        <v>0</v>
      </c>
      <c r="P20" s="521" t="s">
        <v>374</v>
      </c>
      <c r="Q20" s="519"/>
    </row>
    <row r="21" spans="1:17" s="413" customFormat="1" ht="14.25" customHeight="1">
      <c r="A21" s="414"/>
      <c r="B21" s="425" t="s">
        <v>121</v>
      </c>
      <c r="C21" s="426" t="s">
        <v>103</v>
      </c>
      <c r="D21" s="427" t="s">
        <v>20</v>
      </c>
      <c r="E21" s="249"/>
      <c r="F21" s="250"/>
      <c r="G21" s="251"/>
      <c r="H21" s="160"/>
      <c r="I21" s="428">
        <f t="shared" si="3"/>
        <v>0</v>
      </c>
      <c r="J21" s="250"/>
      <c r="K21" s="429">
        <f t="shared" si="1"/>
        <v>0</v>
      </c>
      <c r="L21" s="235"/>
      <c r="M21" s="252"/>
      <c r="N21" s="430">
        <f t="shared" si="2"/>
        <v>0</v>
      </c>
      <c r="O21" s="432">
        <f t="shared" si="0"/>
        <v>0</v>
      </c>
      <c r="P21" s="521" t="s">
        <v>247</v>
      </c>
      <c r="Q21" s="519"/>
    </row>
    <row r="22" spans="1:17" s="413" customFormat="1" ht="14.25" customHeight="1">
      <c r="A22" s="414"/>
      <c r="B22" s="425" t="s">
        <v>122</v>
      </c>
      <c r="C22" s="426" t="s">
        <v>138</v>
      </c>
      <c r="D22" s="427" t="s">
        <v>16</v>
      </c>
      <c r="E22" s="249"/>
      <c r="F22" s="250"/>
      <c r="G22" s="251"/>
      <c r="H22" s="160"/>
      <c r="I22" s="428">
        <f t="shared" si="3"/>
        <v>0</v>
      </c>
      <c r="J22" s="250"/>
      <c r="K22" s="429">
        <f t="shared" si="1"/>
        <v>0</v>
      </c>
      <c r="L22" s="235"/>
      <c r="M22" s="252"/>
      <c r="N22" s="430">
        <f t="shared" si="2"/>
        <v>0</v>
      </c>
      <c r="O22" s="432">
        <f t="shared" si="0"/>
        <v>0</v>
      </c>
      <c r="P22" s="521"/>
      <c r="Q22" s="519"/>
    </row>
    <row r="23" spans="1:17" s="413" customFormat="1" ht="14.25" customHeight="1">
      <c r="A23" s="414"/>
      <c r="B23" s="425" t="s">
        <v>123</v>
      </c>
      <c r="C23" s="426" t="s">
        <v>42</v>
      </c>
      <c r="D23" s="427" t="s">
        <v>20</v>
      </c>
      <c r="E23" s="249"/>
      <c r="F23" s="250"/>
      <c r="G23" s="251"/>
      <c r="H23" s="160"/>
      <c r="I23" s="428">
        <f t="shared" si="3"/>
        <v>0</v>
      </c>
      <c r="J23" s="250"/>
      <c r="K23" s="429">
        <f t="shared" si="1"/>
        <v>0</v>
      </c>
      <c r="L23" s="235"/>
      <c r="M23" s="252"/>
      <c r="N23" s="430">
        <f t="shared" si="2"/>
        <v>0</v>
      </c>
      <c r="O23" s="432">
        <f t="shared" si="0"/>
        <v>0</v>
      </c>
      <c r="P23" s="521"/>
      <c r="Q23" s="519"/>
    </row>
    <row r="24" spans="1:17" s="413" customFormat="1" ht="14.25" customHeight="1">
      <c r="A24" s="414"/>
      <c r="B24" s="425" t="s">
        <v>124</v>
      </c>
      <c r="C24" s="433" t="s">
        <v>43</v>
      </c>
      <c r="D24" s="427" t="s">
        <v>20</v>
      </c>
      <c r="E24" s="249"/>
      <c r="F24" s="250"/>
      <c r="G24" s="251"/>
      <c r="H24" s="160"/>
      <c r="I24" s="428">
        <f t="shared" si="3"/>
        <v>0</v>
      </c>
      <c r="J24" s="250"/>
      <c r="K24" s="429">
        <f t="shared" si="1"/>
        <v>0</v>
      </c>
      <c r="L24" s="235"/>
      <c r="M24" s="252"/>
      <c r="N24" s="430">
        <f t="shared" si="2"/>
        <v>0</v>
      </c>
      <c r="O24" s="432">
        <f t="shared" si="0"/>
        <v>0</v>
      </c>
      <c r="P24" s="521"/>
      <c r="Q24" s="519"/>
    </row>
    <row r="25" spans="1:17" s="413" customFormat="1" ht="14.25" customHeight="1">
      <c r="A25" s="414"/>
      <c r="B25" s="425" t="s">
        <v>125</v>
      </c>
      <c r="C25" s="426" t="s">
        <v>64</v>
      </c>
      <c r="D25" s="427" t="s">
        <v>65</v>
      </c>
      <c r="E25" s="253"/>
      <c r="F25" s="250"/>
      <c r="G25" s="251"/>
      <c r="H25" s="160"/>
      <c r="I25" s="428">
        <f t="shared" si="3"/>
        <v>0</v>
      </c>
      <c r="J25" s="250"/>
      <c r="K25" s="429">
        <f t="shared" si="1"/>
        <v>0</v>
      </c>
      <c r="L25" s="235"/>
      <c r="M25" s="252"/>
      <c r="N25" s="430">
        <f t="shared" si="2"/>
        <v>0</v>
      </c>
      <c r="O25" s="432">
        <f t="shared" si="0"/>
        <v>0</v>
      </c>
      <c r="P25" s="521"/>
      <c r="Q25" s="519"/>
    </row>
    <row r="26" spans="1:17" s="413" customFormat="1" ht="26.25" customHeight="1">
      <c r="A26" s="414"/>
      <c r="B26" s="425" t="s">
        <v>136</v>
      </c>
      <c r="C26" s="426" t="s">
        <v>312</v>
      </c>
      <c r="D26" s="427" t="s">
        <v>34</v>
      </c>
      <c r="E26" s="253"/>
      <c r="F26" s="250"/>
      <c r="G26" s="251"/>
      <c r="H26" s="160"/>
      <c r="I26" s="428">
        <f t="shared" si="3"/>
        <v>0</v>
      </c>
      <c r="J26" s="250"/>
      <c r="K26" s="429">
        <f t="shared" si="1"/>
        <v>0</v>
      </c>
      <c r="L26" s="235"/>
      <c r="M26" s="252"/>
      <c r="N26" s="430">
        <f t="shared" si="2"/>
        <v>0</v>
      </c>
      <c r="O26" s="432">
        <f t="shared" si="0"/>
        <v>0</v>
      </c>
      <c r="P26" s="521" t="s">
        <v>130</v>
      </c>
      <c r="Q26" s="519"/>
    </row>
    <row r="27" spans="1:17" s="413" customFormat="1" ht="35.25" customHeight="1">
      <c r="A27" s="414"/>
      <c r="B27" s="425" t="s">
        <v>137</v>
      </c>
      <c r="C27" s="433" t="s">
        <v>66</v>
      </c>
      <c r="D27" s="427" t="s">
        <v>16</v>
      </c>
      <c r="E27" s="254"/>
      <c r="F27" s="250"/>
      <c r="G27" s="251"/>
      <c r="H27" s="160"/>
      <c r="I27" s="428">
        <f t="shared" si="3"/>
        <v>0</v>
      </c>
      <c r="J27" s="250"/>
      <c r="K27" s="429">
        <f t="shared" si="1"/>
        <v>0</v>
      </c>
      <c r="L27" s="235"/>
      <c r="M27" s="252"/>
      <c r="N27" s="430">
        <f t="shared" si="2"/>
        <v>0</v>
      </c>
      <c r="O27" s="432">
        <f t="shared" si="0"/>
        <v>0</v>
      </c>
      <c r="P27" s="521" t="s">
        <v>283</v>
      </c>
      <c r="Q27" s="519"/>
    </row>
    <row r="28" spans="1:17" s="413" customFormat="1" ht="15" customHeight="1">
      <c r="A28" s="414"/>
      <c r="B28" s="425" t="s">
        <v>215</v>
      </c>
      <c r="C28" s="426" t="s">
        <v>188</v>
      </c>
      <c r="D28" s="427" t="s">
        <v>34</v>
      </c>
      <c r="E28" s="253"/>
      <c r="F28" s="250"/>
      <c r="G28" s="251">
        <v>0</v>
      </c>
      <c r="H28" s="160">
        <v>0</v>
      </c>
      <c r="I28" s="428">
        <f>+G28*H28</f>
        <v>0</v>
      </c>
      <c r="J28" s="250"/>
      <c r="K28" s="429">
        <f t="shared" si="1"/>
        <v>0</v>
      </c>
      <c r="L28" s="235"/>
      <c r="M28" s="252"/>
      <c r="N28" s="430">
        <f t="shared" si="2"/>
        <v>0</v>
      </c>
      <c r="O28" s="432">
        <f t="shared" si="0"/>
        <v>0</v>
      </c>
      <c r="P28" s="521"/>
      <c r="Q28" s="519"/>
    </row>
    <row r="29" spans="1:17" s="413" customFormat="1" ht="21.75" customHeight="1">
      <c r="A29" s="414"/>
      <c r="B29" s="425" t="s">
        <v>216</v>
      </c>
      <c r="C29" s="433" t="s">
        <v>189</v>
      </c>
      <c r="D29" s="427" t="s">
        <v>34</v>
      </c>
      <c r="E29" s="253"/>
      <c r="F29" s="250"/>
      <c r="G29" s="251">
        <v>0</v>
      </c>
      <c r="H29" s="160">
        <v>0</v>
      </c>
      <c r="I29" s="428">
        <f>+G29*H29</f>
        <v>0</v>
      </c>
      <c r="J29" s="250"/>
      <c r="K29" s="429">
        <f t="shared" si="1"/>
        <v>0</v>
      </c>
      <c r="L29" s="235"/>
      <c r="M29" s="252"/>
      <c r="N29" s="430">
        <f t="shared" si="2"/>
        <v>0</v>
      </c>
      <c r="O29" s="432">
        <f t="shared" si="0"/>
        <v>0</v>
      </c>
      <c r="P29" s="880" t="s">
        <v>316</v>
      </c>
      <c r="Q29" s="519"/>
    </row>
    <row r="30" spans="1:17" s="413" customFormat="1" ht="21.75" customHeight="1">
      <c r="A30" s="414"/>
      <c r="B30" s="425" t="s">
        <v>217</v>
      </c>
      <c r="C30" s="433" t="s">
        <v>67</v>
      </c>
      <c r="D30" s="427" t="s">
        <v>65</v>
      </c>
      <c r="E30" s="253"/>
      <c r="F30" s="870"/>
      <c r="G30" s="871"/>
      <c r="H30" s="871"/>
      <c r="I30" s="872"/>
      <c r="J30" s="250"/>
      <c r="K30" s="429">
        <f t="shared" si="1"/>
        <v>0</v>
      </c>
      <c r="L30" s="235"/>
      <c r="M30" s="252"/>
      <c r="N30" s="430">
        <f t="shared" si="2"/>
        <v>0</v>
      </c>
      <c r="O30" s="432">
        <f t="shared" si="0"/>
        <v>0</v>
      </c>
      <c r="P30" s="881"/>
      <c r="Q30" s="519"/>
    </row>
    <row r="31" spans="1:17" s="413" customFormat="1" ht="15.75" customHeight="1">
      <c r="A31" s="414"/>
      <c r="B31" s="594" t="s">
        <v>218</v>
      </c>
      <c r="C31" s="510"/>
      <c r="D31" s="511"/>
      <c r="E31" s="255"/>
      <c r="F31" s="231"/>
      <c r="G31" s="252"/>
      <c r="H31" s="160"/>
      <c r="I31" s="428">
        <f>+G31*H31</f>
        <v>0</v>
      </c>
      <c r="J31" s="250"/>
      <c r="K31" s="429">
        <f t="shared" si="1"/>
        <v>0</v>
      </c>
      <c r="L31" s="231"/>
      <c r="M31" s="252"/>
      <c r="N31" s="430">
        <f t="shared" si="2"/>
        <v>0</v>
      </c>
      <c r="O31" s="432">
        <f t="shared" si="0"/>
        <v>0</v>
      </c>
      <c r="P31" s="867" t="s">
        <v>127</v>
      </c>
      <c r="Q31" s="519"/>
    </row>
    <row r="32" spans="1:17" s="413" customFormat="1" ht="15" customHeight="1">
      <c r="A32" s="414"/>
      <c r="B32" s="594" t="s">
        <v>219</v>
      </c>
      <c r="C32" s="510"/>
      <c r="D32" s="511"/>
      <c r="E32" s="255"/>
      <c r="F32" s="231"/>
      <c r="G32" s="252"/>
      <c r="H32" s="160"/>
      <c r="I32" s="428">
        <f>+G32*H32</f>
        <v>0</v>
      </c>
      <c r="J32" s="250"/>
      <c r="K32" s="429">
        <f t="shared" si="1"/>
        <v>0</v>
      </c>
      <c r="L32" s="231"/>
      <c r="M32" s="252"/>
      <c r="N32" s="430">
        <f t="shared" si="2"/>
        <v>0</v>
      </c>
      <c r="O32" s="432">
        <f t="shared" si="0"/>
        <v>0</v>
      </c>
      <c r="P32" s="867"/>
      <c r="Q32" s="519"/>
    </row>
    <row r="33" spans="1:17" s="413" customFormat="1" ht="15" customHeight="1">
      <c r="A33" s="414"/>
      <c r="B33" s="595" t="s">
        <v>220</v>
      </c>
      <c r="C33" s="512"/>
      <c r="D33" s="513"/>
      <c r="E33" s="256"/>
      <c r="F33" s="241"/>
      <c r="G33" s="257"/>
      <c r="H33" s="258"/>
      <c r="I33" s="428">
        <f>+G33*H33</f>
        <v>0</v>
      </c>
      <c r="J33" s="259"/>
      <c r="K33" s="434">
        <f t="shared" si="1"/>
        <v>0</v>
      </c>
      <c r="L33" s="241"/>
      <c r="M33" s="257"/>
      <c r="N33" s="435">
        <f t="shared" si="2"/>
        <v>0</v>
      </c>
      <c r="O33" s="436">
        <f t="shared" si="0"/>
        <v>0</v>
      </c>
      <c r="P33" s="868"/>
      <c r="Q33" s="519"/>
    </row>
    <row r="34" spans="1:17" s="413" customFormat="1" ht="30" customHeight="1">
      <c r="A34" s="414"/>
      <c r="B34" s="437" t="s">
        <v>142</v>
      </c>
      <c r="C34" s="862" t="s">
        <v>259</v>
      </c>
      <c r="D34" s="863"/>
      <c r="E34" s="863"/>
      <c r="F34" s="863"/>
      <c r="G34" s="863"/>
      <c r="H34" s="863"/>
      <c r="I34" s="863"/>
      <c r="J34" s="863"/>
      <c r="K34" s="863"/>
      <c r="L34" s="863"/>
      <c r="M34" s="863"/>
      <c r="N34" s="864"/>
      <c r="O34" s="438">
        <f>+$H$59</f>
        <v>0</v>
      </c>
      <c r="P34" s="439"/>
      <c r="Q34" s="519"/>
    </row>
    <row r="35" spans="1:17" s="413" customFormat="1" ht="15.75" customHeight="1">
      <c r="A35" s="414"/>
      <c r="B35" s="417" t="s">
        <v>221</v>
      </c>
      <c r="C35" s="805" t="s">
        <v>213</v>
      </c>
      <c r="D35" s="806"/>
      <c r="E35" s="806"/>
      <c r="F35" s="440"/>
      <c r="G35" s="533"/>
      <c r="H35" s="441"/>
      <c r="I35" s="442">
        <f>+I36+I37+I38+I39</f>
        <v>0</v>
      </c>
      <c r="J35" s="443"/>
      <c r="K35" s="444">
        <f>+K36+K37+K38+K39</f>
        <v>0</v>
      </c>
      <c r="L35" s="445"/>
      <c r="M35" s="446"/>
      <c r="N35" s="447">
        <f>+N36+N37+N38+N39</f>
        <v>0</v>
      </c>
      <c r="O35" s="448">
        <f>+O36+O37+O38+O39</f>
        <v>0</v>
      </c>
      <c r="P35" s="449"/>
      <c r="Q35" s="519"/>
    </row>
    <row r="36" spans="1:17" s="413" customFormat="1" ht="27.75" customHeight="1">
      <c r="A36" s="414"/>
      <c r="B36" s="425" t="s">
        <v>222</v>
      </c>
      <c r="C36" s="433" t="s">
        <v>128</v>
      </c>
      <c r="D36" s="427" t="s">
        <v>190</v>
      </c>
      <c r="E36" s="249"/>
      <c r="F36" s="237"/>
      <c r="G36" s="252"/>
      <c r="H36" s="160"/>
      <c r="I36" s="430">
        <f>+G36*H36</f>
        <v>0</v>
      </c>
      <c r="J36" s="250"/>
      <c r="K36" s="450">
        <f>+J36*E36</f>
        <v>0</v>
      </c>
      <c r="L36" s="231"/>
      <c r="M36" s="252"/>
      <c r="N36" s="428">
        <f>+L36*M36</f>
        <v>0</v>
      </c>
      <c r="O36" s="432">
        <f>+I36+K36+N36</f>
        <v>0</v>
      </c>
      <c r="P36" s="521" t="s">
        <v>129</v>
      </c>
      <c r="Q36" s="519"/>
    </row>
    <row r="37" spans="1:17" s="413" customFormat="1" ht="13.5" customHeight="1">
      <c r="A37" s="414"/>
      <c r="B37" s="425" t="s">
        <v>223</v>
      </c>
      <c r="C37" s="451" t="s">
        <v>132</v>
      </c>
      <c r="D37" s="427" t="s">
        <v>190</v>
      </c>
      <c r="E37" s="249"/>
      <c r="F37" s="237"/>
      <c r="G37" s="252"/>
      <c r="H37" s="160"/>
      <c r="I37" s="430">
        <f>+G37*H37</f>
        <v>0</v>
      </c>
      <c r="J37" s="250"/>
      <c r="K37" s="450">
        <f>+J37*E37</f>
        <v>0</v>
      </c>
      <c r="L37" s="231"/>
      <c r="M37" s="252"/>
      <c r="N37" s="428">
        <f>+L37*M37</f>
        <v>0</v>
      </c>
      <c r="O37" s="432">
        <f>+I37+K37+N37</f>
        <v>0</v>
      </c>
      <c r="P37" s="521"/>
      <c r="Q37" s="852"/>
    </row>
    <row r="38" spans="1:17" s="413" customFormat="1" ht="13.5" customHeight="1">
      <c r="A38" s="414"/>
      <c r="B38" s="425" t="s">
        <v>224</v>
      </c>
      <c r="C38" s="451" t="s">
        <v>133</v>
      </c>
      <c r="D38" s="427" t="s">
        <v>190</v>
      </c>
      <c r="E38" s="249"/>
      <c r="F38" s="237"/>
      <c r="G38" s="252"/>
      <c r="H38" s="160"/>
      <c r="I38" s="430">
        <f>+G38*H38</f>
        <v>0</v>
      </c>
      <c r="J38" s="250"/>
      <c r="K38" s="450">
        <f>+J38*E38</f>
        <v>0</v>
      </c>
      <c r="L38" s="250"/>
      <c r="M38" s="160"/>
      <c r="N38" s="428">
        <f>+L38*M38</f>
        <v>0</v>
      </c>
      <c r="O38" s="432">
        <f>+I38+K38+N38</f>
        <v>0</v>
      </c>
      <c r="P38" s="521"/>
      <c r="Q38" s="852"/>
    </row>
    <row r="39" spans="1:17" s="413" customFormat="1" ht="13.5" customHeight="1">
      <c r="A39" s="414"/>
      <c r="B39" s="425" t="s">
        <v>225</v>
      </c>
      <c r="C39" s="452" t="s">
        <v>139</v>
      </c>
      <c r="D39" s="427" t="s">
        <v>190</v>
      </c>
      <c r="E39" s="260"/>
      <c r="F39" s="238"/>
      <c r="G39" s="257"/>
      <c r="H39" s="258"/>
      <c r="I39" s="430">
        <f>+G39*H39</f>
        <v>0</v>
      </c>
      <c r="J39" s="259"/>
      <c r="K39" s="450">
        <f>+J39*E39</f>
        <v>0</v>
      </c>
      <c r="L39" s="241"/>
      <c r="M39" s="257"/>
      <c r="N39" s="428">
        <f>+L39*M39</f>
        <v>0</v>
      </c>
      <c r="O39" s="432">
        <f>+I39+K39+N39</f>
        <v>0</v>
      </c>
      <c r="P39" s="522"/>
      <c r="Q39" s="519"/>
    </row>
    <row r="40" spans="1:17" s="413" customFormat="1" ht="19.5" customHeight="1">
      <c r="A40" s="414"/>
      <c r="B40" s="415" t="s">
        <v>134</v>
      </c>
      <c r="C40" s="520" t="s">
        <v>248</v>
      </c>
      <c r="D40" s="453" t="s">
        <v>16</v>
      </c>
      <c r="E40" s="454">
        <f>+'2. Troš. dokumentacije'!$L$10</f>
        <v>0</v>
      </c>
      <c r="F40" s="875"/>
      <c r="G40" s="876"/>
      <c r="H40" s="876"/>
      <c r="I40" s="876"/>
      <c r="J40" s="876"/>
      <c r="K40" s="876"/>
      <c r="L40" s="876"/>
      <c r="M40" s="876"/>
      <c r="N40" s="877"/>
      <c r="O40" s="455">
        <f>+O41*E40</f>
        <v>0</v>
      </c>
      <c r="P40" s="456"/>
      <c r="Q40" s="519"/>
    </row>
    <row r="41" spans="1:17" s="413" customFormat="1" ht="13.5" customHeight="1">
      <c r="A41" s="414"/>
      <c r="B41" s="417" t="s">
        <v>143</v>
      </c>
      <c r="C41" s="457" t="s">
        <v>195</v>
      </c>
      <c r="D41" s="458" t="s">
        <v>80</v>
      </c>
      <c r="E41" s="459"/>
      <c r="F41" s="460"/>
      <c r="G41" s="461"/>
      <c r="H41" s="462"/>
      <c r="I41" s="463">
        <f>+SUM(I42:I53)</f>
        <v>0</v>
      </c>
      <c r="J41" s="464"/>
      <c r="K41" s="465">
        <f>+SUM(K42:K53)</f>
        <v>0</v>
      </c>
      <c r="L41" s="466"/>
      <c r="M41" s="462"/>
      <c r="N41" s="467">
        <f>+SUM(N42:N53)</f>
        <v>0</v>
      </c>
      <c r="O41" s="468">
        <f>+N41+K41+I41</f>
        <v>0</v>
      </c>
      <c r="P41" s="469"/>
      <c r="Q41" s="322"/>
    </row>
    <row r="42" spans="1:17" s="413" customFormat="1" ht="15" customHeight="1">
      <c r="A42" s="414"/>
      <c r="B42" s="425" t="s">
        <v>226</v>
      </c>
      <c r="C42" s="470" t="s">
        <v>108</v>
      </c>
      <c r="D42" s="527" t="s">
        <v>16</v>
      </c>
      <c r="E42" s="427">
        <v>1</v>
      </c>
      <c r="F42" s="261"/>
      <c r="G42" s="262"/>
      <c r="H42" s="160"/>
      <c r="I42" s="430">
        <f aca="true" t="shared" si="4" ref="I42:I53">+G42*H42</f>
        <v>0</v>
      </c>
      <c r="J42" s="250"/>
      <c r="K42" s="471">
        <f aca="true" t="shared" si="5" ref="K42:K53">+J42*E42</f>
        <v>0</v>
      </c>
      <c r="L42" s="263"/>
      <c r="M42" s="160"/>
      <c r="N42" s="472">
        <f aca="true" t="shared" si="6" ref="N42:N53">+L42*M42</f>
        <v>0</v>
      </c>
      <c r="O42" s="473">
        <f>+I42+K42+N42</f>
        <v>0</v>
      </c>
      <c r="P42" s="264" t="s">
        <v>207</v>
      </c>
      <c r="Q42" s="519"/>
    </row>
    <row r="43" spans="1:17" s="413" customFormat="1" ht="13.5" customHeight="1">
      <c r="A43" s="414"/>
      <c r="B43" s="425" t="s">
        <v>227</v>
      </c>
      <c r="C43" s="470" t="s">
        <v>135</v>
      </c>
      <c r="D43" s="427" t="s">
        <v>16</v>
      </c>
      <c r="E43" s="427">
        <v>1</v>
      </c>
      <c r="F43" s="261"/>
      <c r="G43" s="262"/>
      <c r="H43" s="160"/>
      <c r="I43" s="429">
        <f t="shared" si="4"/>
        <v>0</v>
      </c>
      <c r="J43" s="265"/>
      <c r="K43" s="471">
        <f t="shared" si="5"/>
        <v>0</v>
      </c>
      <c r="L43" s="266"/>
      <c r="M43" s="160"/>
      <c r="N43" s="474">
        <f t="shared" si="6"/>
        <v>0</v>
      </c>
      <c r="O43" s="473">
        <f aca="true" t="shared" si="7" ref="O43:O53">+I43+K43+N43</f>
        <v>0</v>
      </c>
      <c r="P43" s="521"/>
      <c r="Q43" s="519"/>
    </row>
    <row r="44" spans="1:17" s="413" customFormat="1" ht="13.5" customHeight="1">
      <c r="A44" s="414"/>
      <c r="B44" s="425" t="s">
        <v>228</v>
      </c>
      <c r="C44" s="470" t="s">
        <v>45</v>
      </c>
      <c r="D44" s="427" t="s">
        <v>16</v>
      </c>
      <c r="E44" s="427">
        <v>1</v>
      </c>
      <c r="F44" s="261"/>
      <c r="G44" s="262"/>
      <c r="H44" s="160"/>
      <c r="I44" s="429">
        <f t="shared" si="4"/>
        <v>0</v>
      </c>
      <c r="J44" s="265"/>
      <c r="K44" s="471">
        <f t="shared" si="5"/>
        <v>0</v>
      </c>
      <c r="L44" s="266"/>
      <c r="M44" s="160"/>
      <c r="N44" s="474">
        <f t="shared" si="6"/>
        <v>0</v>
      </c>
      <c r="O44" s="473">
        <f t="shared" si="7"/>
        <v>0</v>
      </c>
      <c r="P44" s="521"/>
      <c r="Q44" s="519"/>
    </row>
    <row r="45" spans="1:17" s="413" customFormat="1" ht="13.5" customHeight="1">
      <c r="A45" s="414"/>
      <c r="B45" s="425" t="s">
        <v>229</v>
      </c>
      <c r="C45" s="470" t="s">
        <v>112</v>
      </c>
      <c r="D45" s="427" t="s">
        <v>16</v>
      </c>
      <c r="E45" s="427">
        <v>1</v>
      </c>
      <c r="F45" s="261"/>
      <c r="G45" s="262"/>
      <c r="H45" s="160"/>
      <c r="I45" s="429">
        <f t="shared" si="4"/>
        <v>0</v>
      </c>
      <c r="J45" s="250"/>
      <c r="K45" s="471">
        <f t="shared" si="5"/>
        <v>0</v>
      </c>
      <c r="L45" s="266"/>
      <c r="M45" s="160"/>
      <c r="N45" s="474">
        <f t="shared" si="6"/>
        <v>0</v>
      </c>
      <c r="O45" s="473">
        <f t="shared" si="7"/>
        <v>0</v>
      </c>
      <c r="P45" s="475"/>
      <c r="Q45" s="519"/>
    </row>
    <row r="46" spans="1:17" s="413" customFormat="1" ht="13.5" customHeight="1">
      <c r="A46" s="414"/>
      <c r="B46" s="425" t="s">
        <v>230</v>
      </c>
      <c r="C46" s="470" t="s">
        <v>113</v>
      </c>
      <c r="D46" s="427" t="s">
        <v>16</v>
      </c>
      <c r="E46" s="427">
        <v>1</v>
      </c>
      <c r="F46" s="261"/>
      <c r="G46" s="262"/>
      <c r="H46" s="160"/>
      <c r="I46" s="429">
        <f t="shared" si="4"/>
        <v>0</v>
      </c>
      <c r="J46" s="250"/>
      <c r="K46" s="471">
        <f t="shared" si="5"/>
        <v>0</v>
      </c>
      <c r="L46" s="266"/>
      <c r="M46" s="160"/>
      <c r="N46" s="474">
        <f t="shared" si="6"/>
        <v>0</v>
      </c>
      <c r="O46" s="473">
        <f t="shared" si="7"/>
        <v>0</v>
      </c>
      <c r="P46" s="475"/>
      <c r="Q46" s="519"/>
    </row>
    <row r="47" spans="1:17" s="413" customFormat="1" ht="13.5" customHeight="1">
      <c r="A47" s="414"/>
      <c r="B47" s="425" t="s">
        <v>231</v>
      </c>
      <c r="C47" s="470" t="s">
        <v>114</v>
      </c>
      <c r="D47" s="427" t="s">
        <v>16</v>
      </c>
      <c r="E47" s="427">
        <v>1</v>
      </c>
      <c r="F47" s="261"/>
      <c r="G47" s="262"/>
      <c r="H47" s="160"/>
      <c r="I47" s="429">
        <f t="shared" si="4"/>
        <v>0</v>
      </c>
      <c r="J47" s="250"/>
      <c r="K47" s="471">
        <f t="shared" si="5"/>
        <v>0</v>
      </c>
      <c r="L47" s="266"/>
      <c r="M47" s="160"/>
      <c r="N47" s="474">
        <f t="shared" si="6"/>
        <v>0</v>
      </c>
      <c r="O47" s="473">
        <f t="shared" si="7"/>
        <v>0</v>
      </c>
      <c r="P47" s="475"/>
      <c r="Q47" s="519"/>
    </row>
    <row r="48" spans="1:17" s="413" customFormat="1" ht="13.5" customHeight="1">
      <c r="A48" s="414"/>
      <c r="B48" s="425" t="s">
        <v>232</v>
      </c>
      <c r="C48" s="470" t="s">
        <v>115</v>
      </c>
      <c r="D48" s="427" t="s">
        <v>16</v>
      </c>
      <c r="E48" s="427">
        <v>1</v>
      </c>
      <c r="F48" s="261"/>
      <c r="G48" s="262"/>
      <c r="H48" s="160"/>
      <c r="I48" s="429">
        <f t="shared" si="4"/>
        <v>0</v>
      </c>
      <c r="J48" s="250"/>
      <c r="K48" s="471">
        <f t="shared" si="5"/>
        <v>0</v>
      </c>
      <c r="L48" s="266"/>
      <c r="M48" s="160"/>
      <c r="N48" s="474">
        <f t="shared" si="6"/>
        <v>0</v>
      </c>
      <c r="O48" s="473">
        <f t="shared" si="7"/>
        <v>0</v>
      </c>
      <c r="P48" s="475"/>
      <c r="Q48" s="519"/>
    </row>
    <row r="49" spans="1:17" s="413" customFormat="1" ht="13.5" customHeight="1">
      <c r="A49" s="414"/>
      <c r="B49" s="594" t="s">
        <v>233</v>
      </c>
      <c r="C49" s="514"/>
      <c r="D49" s="305"/>
      <c r="E49" s="305"/>
      <c r="F49" s="267"/>
      <c r="G49" s="262"/>
      <c r="H49" s="160"/>
      <c r="I49" s="429">
        <f t="shared" si="4"/>
        <v>0</v>
      </c>
      <c r="J49" s="250"/>
      <c r="K49" s="471">
        <f t="shared" si="5"/>
        <v>0</v>
      </c>
      <c r="L49" s="231"/>
      <c r="M49" s="160"/>
      <c r="N49" s="474">
        <f t="shared" si="6"/>
        <v>0</v>
      </c>
      <c r="O49" s="473">
        <f t="shared" si="7"/>
        <v>0</v>
      </c>
      <c r="P49" s="475"/>
      <c r="Q49" s="519"/>
    </row>
    <row r="50" spans="1:17" s="413" customFormat="1" ht="13.5" customHeight="1">
      <c r="A50" s="414"/>
      <c r="B50" s="594" t="s">
        <v>234</v>
      </c>
      <c r="C50" s="514"/>
      <c r="D50" s="305"/>
      <c r="E50" s="305"/>
      <c r="F50" s="267"/>
      <c r="G50" s="262"/>
      <c r="H50" s="160"/>
      <c r="I50" s="429">
        <f t="shared" si="4"/>
        <v>0</v>
      </c>
      <c r="J50" s="250"/>
      <c r="K50" s="471">
        <f t="shared" si="5"/>
        <v>0</v>
      </c>
      <c r="L50" s="231"/>
      <c r="M50" s="160"/>
      <c r="N50" s="474">
        <f t="shared" si="6"/>
        <v>0</v>
      </c>
      <c r="O50" s="473">
        <f t="shared" si="7"/>
        <v>0</v>
      </c>
      <c r="P50" s="521"/>
      <c r="Q50" s="519"/>
    </row>
    <row r="51" spans="1:17" s="413" customFormat="1" ht="13.5" customHeight="1">
      <c r="A51" s="414"/>
      <c r="B51" s="594" t="s">
        <v>235</v>
      </c>
      <c r="C51" s="514"/>
      <c r="D51" s="305"/>
      <c r="E51" s="305"/>
      <c r="F51" s="267"/>
      <c r="G51" s="262"/>
      <c r="H51" s="160"/>
      <c r="I51" s="429">
        <f t="shared" si="4"/>
        <v>0</v>
      </c>
      <c r="J51" s="250"/>
      <c r="K51" s="471">
        <f t="shared" si="5"/>
        <v>0</v>
      </c>
      <c r="L51" s="231"/>
      <c r="M51" s="160"/>
      <c r="N51" s="474">
        <f t="shared" si="6"/>
        <v>0</v>
      </c>
      <c r="O51" s="473">
        <f t="shared" si="7"/>
        <v>0</v>
      </c>
      <c r="P51" s="475"/>
      <c r="Q51" s="519"/>
    </row>
    <row r="52" spans="1:17" s="413" customFormat="1" ht="13.5" customHeight="1">
      <c r="A52" s="414"/>
      <c r="B52" s="594" t="s">
        <v>236</v>
      </c>
      <c r="C52" s="514"/>
      <c r="D52" s="305"/>
      <c r="E52" s="305"/>
      <c r="F52" s="267"/>
      <c r="G52" s="262"/>
      <c r="H52" s="160"/>
      <c r="I52" s="429">
        <f t="shared" si="4"/>
        <v>0</v>
      </c>
      <c r="J52" s="250"/>
      <c r="K52" s="471">
        <f t="shared" si="5"/>
        <v>0</v>
      </c>
      <c r="L52" s="231"/>
      <c r="M52" s="160"/>
      <c r="N52" s="474">
        <f t="shared" si="6"/>
        <v>0</v>
      </c>
      <c r="O52" s="473">
        <f t="shared" si="7"/>
        <v>0</v>
      </c>
      <c r="P52" s="475"/>
      <c r="Q52" s="519"/>
    </row>
    <row r="53" spans="1:17" s="413" customFormat="1" ht="13.5" customHeight="1" thickBot="1">
      <c r="A53" s="414"/>
      <c r="B53" s="596" t="s">
        <v>237</v>
      </c>
      <c r="C53" s="515"/>
      <c r="D53" s="516"/>
      <c r="E53" s="516"/>
      <c r="F53" s="268"/>
      <c r="G53" s="269"/>
      <c r="H53" s="169"/>
      <c r="I53" s="476">
        <f t="shared" si="4"/>
        <v>0</v>
      </c>
      <c r="J53" s="270"/>
      <c r="K53" s="477">
        <f t="shared" si="5"/>
        <v>0</v>
      </c>
      <c r="L53" s="248"/>
      <c r="M53" s="169"/>
      <c r="N53" s="478">
        <f t="shared" si="6"/>
        <v>0</v>
      </c>
      <c r="O53" s="479">
        <f t="shared" si="7"/>
        <v>0</v>
      </c>
      <c r="P53" s="480"/>
      <c r="Q53" s="519"/>
    </row>
    <row r="54" spans="1:17" s="86" customFormat="1" ht="21.75" customHeight="1" thickTop="1">
      <c r="A54" s="91"/>
      <c r="B54" s="390"/>
      <c r="C54" s="481"/>
      <c r="D54" s="519"/>
      <c r="E54" s="519"/>
      <c r="F54" s="519"/>
      <c r="G54" s="519"/>
      <c r="H54" s="482"/>
      <c r="I54" s="483"/>
      <c r="J54" s="484"/>
      <c r="K54" s="482"/>
      <c r="L54" s="482"/>
      <c r="M54" s="483"/>
      <c r="N54" s="485"/>
      <c r="O54" s="484"/>
      <c r="P54" s="393"/>
      <c r="Q54" s="481"/>
    </row>
    <row r="55" spans="1:17" s="487" customFormat="1" ht="50.25" customHeight="1">
      <c r="A55" s="389"/>
      <c r="B55" s="888" t="s">
        <v>257</v>
      </c>
      <c r="C55" s="888"/>
      <c r="D55" s="888"/>
      <c r="E55" s="888"/>
      <c r="F55" s="888"/>
      <c r="G55" s="888"/>
      <c r="H55" s="888"/>
      <c r="I55" s="888"/>
      <c r="J55" s="888"/>
      <c r="K55" s="888"/>
      <c r="L55" s="888"/>
      <c r="M55" s="888"/>
      <c r="N55" s="888"/>
      <c r="O55" s="888"/>
      <c r="P55" s="888"/>
      <c r="Q55" s="486"/>
    </row>
    <row r="56" spans="1:17" s="86" customFormat="1" ht="9.75" customHeight="1" thickBot="1">
      <c r="A56" s="91"/>
      <c r="B56" s="390"/>
      <c r="C56" s="481"/>
      <c r="D56" s="519"/>
      <c r="E56" s="519"/>
      <c r="F56" s="519"/>
      <c r="G56" s="519"/>
      <c r="H56" s="482"/>
      <c r="I56" s="483"/>
      <c r="J56" s="484"/>
      <c r="K56" s="482"/>
      <c r="L56" s="482"/>
      <c r="M56" s="483"/>
      <c r="N56" s="485"/>
      <c r="O56" s="484"/>
      <c r="P56" s="393"/>
      <c r="Q56" s="481"/>
    </row>
    <row r="57" spans="1:17" s="86" customFormat="1" ht="50.25" customHeight="1" thickTop="1">
      <c r="A57" s="91"/>
      <c r="B57" s="878" t="s">
        <v>13</v>
      </c>
      <c r="C57" s="860" t="s">
        <v>102</v>
      </c>
      <c r="D57" s="889" t="s">
        <v>63</v>
      </c>
      <c r="E57" s="858" t="s">
        <v>62</v>
      </c>
      <c r="F57" s="873" t="s">
        <v>109</v>
      </c>
      <c r="G57" s="488" t="s">
        <v>104</v>
      </c>
      <c r="H57" s="528" t="s">
        <v>75</v>
      </c>
      <c r="I57" s="882"/>
      <c r="J57" s="883"/>
      <c r="K57" s="883"/>
      <c r="L57" s="883"/>
      <c r="M57" s="883"/>
      <c r="N57" s="883"/>
      <c r="O57" s="884"/>
      <c r="P57" s="886" t="s">
        <v>54</v>
      </c>
      <c r="Q57" s="481"/>
    </row>
    <row r="58" spans="1:17" s="86" customFormat="1" ht="18" customHeight="1">
      <c r="A58" s="91"/>
      <c r="B58" s="879"/>
      <c r="C58" s="861"/>
      <c r="D58" s="890"/>
      <c r="E58" s="859"/>
      <c r="F58" s="874"/>
      <c r="G58" s="489" t="s">
        <v>72</v>
      </c>
      <c r="H58" s="490" t="s">
        <v>74</v>
      </c>
      <c r="I58" s="856"/>
      <c r="J58" s="857"/>
      <c r="K58" s="857"/>
      <c r="L58" s="857"/>
      <c r="M58" s="857"/>
      <c r="N58" s="857"/>
      <c r="O58" s="885"/>
      <c r="P58" s="887"/>
      <c r="Q58" s="481"/>
    </row>
    <row r="59" spans="1:17" s="86" customFormat="1" ht="21" customHeight="1">
      <c r="A59" s="91"/>
      <c r="B59" s="491" t="s">
        <v>15</v>
      </c>
      <c r="C59" s="492" t="s">
        <v>75</v>
      </c>
      <c r="D59" s="493"/>
      <c r="E59" s="494"/>
      <c r="F59" s="495"/>
      <c r="G59" s="494"/>
      <c r="H59" s="496">
        <f>+H60+H61+H62</f>
        <v>0</v>
      </c>
      <c r="I59" s="856"/>
      <c r="J59" s="857"/>
      <c r="K59" s="857"/>
      <c r="L59" s="857"/>
      <c r="M59" s="857"/>
      <c r="N59" s="857"/>
      <c r="O59" s="857"/>
      <c r="P59" s="521"/>
      <c r="Q59" s="481"/>
    </row>
    <row r="60" spans="1:17" s="86" customFormat="1" ht="26.25" customHeight="1">
      <c r="A60" s="91"/>
      <c r="B60" s="323" t="s">
        <v>14</v>
      </c>
      <c r="C60" s="497" t="s">
        <v>105</v>
      </c>
      <c r="D60" s="527" t="s">
        <v>73</v>
      </c>
      <c r="E60" s="526">
        <v>15</v>
      </c>
      <c r="F60" s="517"/>
      <c r="G60" s="271"/>
      <c r="H60" s="523">
        <f>+E60*G60</f>
        <v>0</v>
      </c>
      <c r="I60" s="856"/>
      <c r="J60" s="857"/>
      <c r="K60" s="857"/>
      <c r="L60" s="857"/>
      <c r="M60" s="857"/>
      <c r="N60" s="857"/>
      <c r="O60" s="857"/>
      <c r="P60" s="521" t="s">
        <v>131</v>
      </c>
      <c r="Q60" s="481"/>
    </row>
    <row r="61" spans="1:17" s="86" customFormat="1" ht="41.25" customHeight="1">
      <c r="A61" s="91"/>
      <c r="B61" s="323" t="s">
        <v>47</v>
      </c>
      <c r="C61" s="497" t="s">
        <v>106</v>
      </c>
      <c r="D61" s="527" t="s">
        <v>107</v>
      </c>
      <c r="E61" s="526">
        <v>15</v>
      </c>
      <c r="F61" s="526"/>
      <c r="G61" s="450"/>
      <c r="H61" s="523">
        <f>0.01*E61*H60</f>
        <v>0</v>
      </c>
      <c r="I61" s="856"/>
      <c r="J61" s="857"/>
      <c r="K61" s="857"/>
      <c r="L61" s="857"/>
      <c r="M61" s="857"/>
      <c r="N61" s="857"/>
      <c r="O61" s="857"/>
      <c r="P61" s="521" t="s">
        <v>126</v>
      </c>
      <c r="Q61" s="481"/>
    </row>
    <row r="62" spans="1:17" s="86" customFormat="1" ht="26.25" customHeight="1" thickBot="1">
      <c r="A62" s="91"/>
      <c r="B62" s="498" t="s">
        <v>48</v>
      </c>
      <c r="C62" s="499" t="s">
        <v>44</v>
      </c>
      <c r="D62" s="500" t="s">
        <v>73</v>
      </c>
      <c r="E62" s="501">
        <v>30</v>
      </c>
      <c r="F62" s="518"/>
      <c r="G62" s="247"/>
      <c r="H62" s="502">
        <f>+E62*G62</f>
        <v>0</v>
      </c>
      <c r="I62" s="865"/>
      <c r="J62" s="866"/>
      <c r="K62" s="866"/>
      <c r="L62" s="866"/>
      <c r="M62" s="866"/>
      <c r="N62" s="866"/>
      <c r="O62" s="866"/>
      <c r="P62" s="503" t="s">
        <v>131</v>
      </c>
      <c r="Q62" s="481"/>
    </row>
    <row r="63" spans="1:17" s="86" customFormat="1" ht="18.75" customHeight="1" thickTop="1">
      <c r="A63" s="91"/>
      <c r="B63" s="869"/>
      <c r="C63" s="869"/>
      <c r="D63" s="869"/>
      <c r="E63" s="869"/>
      <c r="F63" s="869"/>
      <c r="G63" s="869"/>
      <c r="H63" s="869"/>
      <c r="I63" s="869"/>
      <c r="J63" s="869"/>
      <c r="K63" s="869"/>
      <c r="L63" s="504"/>
      <c r="M63" s="505"/>
      <c r="N63" s="506"/>
      <c r="O63" s="507"/>
      <c r="P63" s="508"/>
      <c r="Q63" s="80"/>
    </row>
    <row r="64" spans="5:17" s="56" customFormat="1" ht="12.75">
      <c r="E64" s="509"/>
      <c r="F64" s="509"/>
      <c r="G64" s="509"/>
      <c r="H64" s="509"/>
      <c r="I64" s="58"/>
      <c r="P64" s="58"/>
      <c r="Q64" s="385"/>
    </row>
  </sheetData>
  <sheetProtection password="CF39" sheet="1" insertRows="0"/>
  <mergeCells count="37">
    <mergeCell ref="P29:P30"/>
    <mergeCell ref="I57:O58"/>
    <mergeCell ref="P57:P58"/>
    <mergeCell ref="I34:K34"/>
    <mergeCell ref="L34:N34"/>
    <mergeCell ref="B55:P55"/>
    <mergeCell ref="D57:D58"/>
    <mergeCell ref="C14:N14"/>
    <mergeCell ref="I62:O62"/>
    <mergeCell ref="P31:P33"/>
    <mergeCell ref="B63:K63"/>
    <mergeCell ref="F30:I30"/>
    <mergeCell ref="F57:F58"/>
    <mergeCell ref="F40:N40"/>
    <mergeCell ref="I59:O59"/>
    <mergeCell ref="I60:O60"/>
    <mergeCell ref="B57:B58"/>
    <mergeCell ref="C9:C12"/>
    <mergeCell ref="C13:N13"/>
    <mergeCell ref="Q37:Q38"/>
    <mergeCell ref="J9:N9"/>
    <mergeCell ref="I61:O61"/>
    <mergeCell ref="C15:E15"/>
    <mergeCell ref="E57:E58"/>
    <mergeCell ref="C57:C58"/>
    <mergeCell ref="C35:E35"/>
    <mergeCell ref="C34:H34"/>
    <mergeCell ref="B7:Q7"/>
    <mergeCell ref="P9:P12"/>
    <mergeCell ref="L10:N10"/>
    <mergeCell ref="J10:K10"/>
    <mergeCell ref="F10:I10"/>
    <mergeCell ref="F9:I9"/>
    <mergeCell ref="B9:B12"/>
    <mergeCell ref="F11:F12"/>
    <mergeCell ref="D9:D12"/>
    <mergeCell ref="E9:E12"/>
  </mergeCells>
  <printOptions horizontalCentered="1"/>
  <pageMargins left="0.2" right="0.22" top="0.27" bottom="0.38" header="0.17" footer="0.18"/>
  <pageSetup horizontalDpi="300" verticalDpi="300" orientation="landscape" paperSize="9" scale="60" r:id="rId1"/>
  <headerFooter alignWithMargins="0">
    <oddFooter>&amp;L&amp;F: &amp;A&amp;CСтр. &amp;P / &amp;N</oddFooter>
  </headerFooter>
  <rowBreaks count="2" manualBreakCount="2">
    <brk id="54" max="16" man="1"/>
    <brk id="63" max="16" man="1"/>
  </rowBreaks>
  <ignoredErrors>
    <ignoredError sqref="H61 O34 O42" formula="1"/>
    <ignoredError sqref="B36:B39 B42:B50 B16:B24 B25:B33 B52:B53" twoDigitTextYear="1"/>
    <ignoredError sqref="I16:I29 K16:K2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S48"/>
  <sheetViews>
    <sheetView showGridLines="0" showZeros="0" zoomScale="80" zoomScaleNormal="8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00390625" style="57" customWidth="1"/>
    <col min="2" max="2" width="8.8515625" style="586" customWidth="1"/>
    <col min="3" max="3" width="38.28125" style="59" customWidth="1"/>
    <col min="4" max="4" width="9.57421875" style="659" customWidth="1"/>
    <col min="5" max="6" width="9.57421875" style="660" customWidth="1"/>
    <col min="7" max="7" width="10.28125" style="659" customWidth="1"/>
    <col min="8" max="8" width="10.7109375" style="660" customWidth="1"/>
    <col min="9" max="10" width="9.57421875" style="659" customWidth="1"/>
    <col min="11" max="11" width="9.57421875" style="660" customWidth="1"/>
    <col min="12" max="12" width="12.140625" style="660" customWidth="1"/>
    <col min="13" max="13" width="13.140625" style="57" customWidth="1"/>
    <col min="14" max="14" width="25.28125" style="57" customWidth="1"/>
    <col min="15" max="15" width="3.28125" style="57" customWidth="1"/>
    <col min="16" max="16" width="9.140625" style="57" customWidth="1"/>
    <col min="17" max="17" width="2.140625" style="44" customWidth="1"/>
    <col min="18" max="16384" width="9.140625" style="57" customWidth="1"/>
  </cols>
  <sheetData>
    <row r="1" spans="1:27" s="53" customFormat="1" ht="18" customHeight="1" thickBot="1">
      <c r="A1" s="50" t="s">
        <v>10</v>
      </c>
      <c r="B1" s="599"/>
      <c r="C1" s="52"/>
      <c r="D1" s="600"/>
      <c r="E1" s="601"/>
      <c r="F1" s="601"/>
      <c r="G1" s="600"/>
      <c r="H1" s="601"/>
      <c r="I1" s="600"/>
      <c r="J1" s="600"/>
      <c r="K1" s="601"/>
      <c r="L1" s="601"/>
      <c r="M1" s="51"/>
      <c r="N1" s="51"/>
      <c r="O1" s="51"/>
      <c r="P1" s="51"/>
      <c r="Q1" s="602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2:17" s="53" customFormat="1" ht="6.75" customHeight="1" thickTop="1">
      <c r="B2" s="603"/>
      <c r="C2" s="55"/>
      <c r="D2" s="604"/>
      <c r="E2" s="605"/>
      <c r="F2" s="605"/>
      <c r="G2" s="604"/>
      <c r="H2" s="605"/>
      <c r="I2" s="604"/>
      <c r="J2" s="604"/>
      <c r="K2" s="605"/>
      <c r="L2" s="605"/>
      <c r="Q2" s="385"/>
    </row>
    <row r="3" spans="1:17" s="53" customFormat="1" ht="15" customHeight="1">
      <c r="A3" s="606"/>
      <c r="B3" s="607" t="str">
        <f>+CONCATENATE('1. Naslovna strana'!B11," ",'1. Naslovna strana'!E11)</f>
        <v>Назив енергетског субјекта: </v>
      </c>
      <c r="C3" s="608"/>
      <c r="D3" s="609"/>
      <c r="E3" s="610"/>
      <c r="F3" s="610"/>
      <c r="G3" s="609"/>
      <c r="H3" s="610"/>
      <c r="I3" s="609"/>
      <c r="J3" s="609"/>
      <c r="K3" s="610"/>
      <c r="L3" s="610"/>
      <c r="M3" s="606"/>
      <c r="N3" s="606"/>
      <c r="Q3" s="385"/>
    </row>
    <row r="4" spans="1:17" s="53" customFormat="1" ht="15" customHeight="1">
      <c r="A4" s="606"/>
      <c r="B4" s="611" t="str">
        <f>+CONCATENATE('1. Naslovna strana'!B7," ",'1. Naslovna strana'!C7)</f>
        <v>Енергетска делатност:     20 - Дистрибуција и управљање дистрибутивним системом за природни гас</v>
      </c>
      <c r="C4" s="608"/>
      <c r="D4" s="609"/>
      <c r="E4" s="610"/>
      <c r="F4" s="610"/>
      <c r="G4" s="609"/>
      <c r="H4" s="610"/>
      <c r="I4" s="609"/>
      <c r="J4" s="609"/>
      <c r="K4" s="610"/>
      <c r="L4" s="610"/>
      <c r="M4" s="606"/>
      <c r="N4" s="606"/>
      <c r="Q4" s="385"/>
    </row>
    <row r="5" spans="1:14" ht="12.75">
      <c r="A5" s="612"/>
      <c r="B5" s="611" t="str">
        <f>+CONCATENATE('1. Naslovna strana'!B27," ",'1. Naslovna strana'!E27)</f>
        <v>Датум обраде: </v>
      </c>
      <c r="C5" s="613"/>
      <c r="D5" s="614"/>
      <c r="E5" s="615"/>
      <c r="F5" s="615"/>
      <c r="G5" s="614"/>
      <c r="H5" s="615"/>
      <c r="I5" s="614"/>
      <c r="J5" s="614"/>
      <c r="K5" s="615"/>
      <c r="L5" s="615"/>
      <c r="M5" s="612"/>
      <c r="N5" s="612"/>
    </row>
    <row r="6" spans="1:17" s="53" customFormat="1" ht="6.75" customHeight="1">
      <c r="A6" s="606"/>
      <c r="B6" s="616"/>
      <c r="C6" s="619"/>
      <c r="D6" s="617"/>
      <c r="E6" s="617"/>
      <c r="F6" s="617"/>
      <c r="G6" s="617"/>
      <c r="H6" s="617"/>
      <c r="I6" s="617"/>
      <c r="J6" s="617"/>
      <c r="K6" s="617"/>
      <c r="L6" s="617"/>
      <c r="M6" s="619"/>
      <c r="N6" s="619"/>
      <c r="Q6" s="385"/>
    </row>
    <row r="7" spans="1:15" s="86" customFormat="1" ht="12" customHeight="1">
      <c r="A7" s="618"/>
      <c r="B7" s="898" t="s">
        <v>260</v>
      </c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0"/>
    </row>
    <row r="8" spans="1:14" ht="7.5" customHeight="1" thickBot="1">
      <c r="A8" s="612"/>
      <c r="B8" s="620"/>
      <c r="C8" s="613"/>
      <c r="D8" s="614"/>
      <c r="E8" s="615"/>
      <c r="F8" s="615"/>
      <c r="G8" s="614"/>
      <c r="H8" s="615"/>
      <c r="I8" s="614"/>
      <c r="J8" s="614"/>
      <c r="K8" s="615"/>
      <c r="L8" s="615"/>
      <c r="M8" s="612"/>
      <c r="N8" s="612"/>
    </row>
    <row r="9" spans="1:17" s="104" customFormat="1" ht="22.5" customHeight="1" thickTop="1">
      <c r="A9" s="621"/>
      <c r="B9" s="899" t="s">
        <v>13</v>
      </c>
      <c r="C9" s="902" t="s">
        <v>168</v>
      </c>
      <c r="D9" s="905" t="s">
        <v>88</v>
      </c>
      <c r="E9" s="907" t="s">
        <v>175</v>
      </c>
      <c r="F9" s="908"/>
      <c r="G9" s="909" t="s">
        <v>177</v>
      </c>
      <c r="H9" s="910"/>
      <c r="I9" s="909" t="s">
        <v>176</v>
      </c>
      <c r="J9" s="910"/>
      <c r="K9" s="910"/>
      <c r="L9" s="911" t="s">
        <v>184</v>
      </c>
      <c r="M9" s="895" t="s">
        <v>238</v>
      </c>
      <c r="N9" s="891" t="s">
        <v>54</v>
      </c>
      <c r="Q9" s="622"/>
    </row>
    <row r="10" spans="1:17" s="104" customFormat="1" ht="30" customHeight="1">
      <c r="A10" s="621"/>
      <c r="B10" s="900"/>
      <c r="C10" s="903"/>
      <c r="D10" s="906"/>
      <c r="E10" s="623" t="s">
        <v>178</v>
      </c>
      <c r="F10" s="624" t="s">
        <v>179</v>
      </c>
      <c r="G10" s="625" t="s">
        <v>178</v>
      </c>
      <c r="H10" s="626" t="s">
        <v>46</v>
      </c>
      <c r="I10" s="625" t="s">
        <v>178</v>
      </c>
      <c r="J10" s="627" t="s">
        <v>180</v>
      </c>
      <c r="K10" s="626" t="s">
        <v>281</v>
      </c>
      <c r="L10" s="912"/>
      <c r="M10" s="896"/>
      <c r="N10" s="892"/>
      <c r="Q10" s="622"/>
    </row>
    <row r="11" spans="1:17" s="104" customFormat="1" ht="24.75" customHeight="1">
      <c r="A11" s="621"/>
      <c r="B11" s="901"/>
      <c r="C11" s="904"/>
      <c r="D11" s="628" t="s">
        <v>173</v>
      </c>
      <c r="E11" s="629"/>
      <c r="F11" s="630" t="s">
        <v>173</v>
      </c>
      <c r="G11" s="629"/>
      <c r="H11" s="630" t="s">
        <v>173</v>
      </c>
      <c r="I11" s="629"/>
      <c r="J11" s="631" t="s">
        <v>174</v>
      </c>
      <c r="K11" s="630" t="s">
        <v>173</v>
      </c>
      <c r="L11" s="628" t="s">
        <v>173</v>
      </c>
      <c r="M11" s="897"/>
      <c r="N11" s="893"/>
      <c r="Q11" s="622"/>
    </row>
    <row r="12" spans="1:14" s="638" customFormat="1" ht="41.25" customHeight="1">
      <c r="A12" s="632"/>
      <c r="B12" s="633"/>
      <c r="C12" s="634" t="s">
        <v>379</v>
      </c>
      <c r="D12" s="635">
        <f>+SUM(D13:D259)</f>
        <v>0</v>
      </c>
      <c r="E12" s="635">
        <f aca="true" t="shared" si="0" ref="E12:L12">+SUM(E13:E259)</f>
        <v>0</v>
      </c>
      <c r="F12" s="635">
        <f t="shared" si="0"/>
        <v>0</v>
      </c>
      <c r="G12" s="635">
        <f t="shared" si="0"/>
        <v>0</v>
      </c>
      <c r="H12" s="635">
        <f t="shared" si="0"/>
        <v>0</v>
      </c>
      <c r="I12" s="635">
        <f t="shared" si="0"/>
        <v>0</v>
      </c>
      <c r="J12" s="635">
        <f t="shared" si="0"/>
        <v>0</v>
      </c>
      <c r="K12" s="635">
        <f t="shared" si="0"/>
        <v>0</v>
      </c>
      <c r="L12" s="635">
        <f t="shared" si="0"/>
        <v>0</v>
      </c>
      <c r="M12" s="636" t="str">
        <f>IF(D12&gt;0,+L12/D12," ")</f>
        <v> </v>
      </c>
      <c r="N12" s="637" t="str">
        <f>+IF(D12=0," ",IF(M12&gt;0.6,"Не обрачунава се ДТС !!","Обрачунава се ДТС "))</f>
        <v> </v>
      </c>
    </row>
    <row r="13" spans="1:17" s="644" customFormat="1" ht="17.25" customHeight="1">
      <c r="A13" s="639"/>
      <c r="B13" s="661">
        <v>1</v>
      </c>
      <c r="C13" s="202"/>
      <c r="D13" s="203"/>
      <c r="E13" s="204"/>
      <c r="F13" s="640">
        <f>1.2*E13</f>
        <v>0</v>
      </c>
      <c r="G13" s="205"/>
      <c r="H13" s="206"/>
      <c r="I13" s="205"/>
      <c r="J13" s="207"/>
      <c r="K13" s="206"/>
      <c r="L13" s="641">
        <f aca="true" t="shared" si="1" ref="L13:L21">+F13+H13+K13</f>
        <v>0</v>
      </c>
      <c r="M13" s="642" t="str">
        <f aca="true" t="shared" si="2" ref="M13:M20">IF(D13&gt;0,+L13/D13," ")</f>
        <v> </v>
      </c>
      <c r="N13" s="643" t="str">
        <f>+IF(D13=0," ",IF(M13&gt;0.6,"Не обрачунава се ДТС !!","Обрачунава се ДТС "))</f>
        <v> </v>
      </c>
      <c r="Q13" s="645"/>
    </row>
    <row r="14" spans="1:17" s="644" customFormat="1" ht="16.5" customHeight="1">
      <c r="A14" s="639"/>
      <c r="B14" s="662">
        <v>2</v>
      </c>
      <c r="C14" s="208"/>
      <c r="D14" s="209"/>
      <c r="E14" s="210"/>
      <c r="F14" s="646">
        <f aca="true" t="shared" si="3" ref="F14:F20">1.2*E14</f>
        <v>0</v>
      </c>
      <c r="G14" s="211"/>
      <c r="H14" s="212"/>
      <c r="I14" s="211"/>
      <c r="J14" s="213"/>
      <c r="K14" s="212"/>
      <c r="L14" s="647">
        <f t="shared" si="1"/>
        <v>0</v>
      </c>
      <c r="M14" s="648" t="str">
        <f t="shared" si="2"/>
        <v> </v>
      </c>
      <c r="N14" s="649" t="str">
        <f aca="true" t="shared" si="4" ref="N14:N21">+IF(D14=0," ",IF(M14&gt;0.6,"Не обрачунава се ДТС !!","Обрачунава се ДТС "))</f>
        <v> </v>
      </c>
      <c r="Q14" s="645"/>
    </row>
    <row r="15" spans="1:17" s="644" customFormat="1" ht="16.5" customHeight="1">
      <c r="A15" s="639"/>
      <c r="B15" s="661">
        <v>3</v>
      </c>
      <c r="C15" s="208"/>
      <c r="D15" s="209"/>
      <c r="E15" s="210"/>
      <c r="F15" s="646">
        <f t="shared" si="3"/>
        <v>0</v>
      </c>
      <c r="G15" s="211"/>
      <c r="H15" s="212"/>
      <c r="I15" s="211"/>
      <c r="J15" s="213"/>
      <c r="K15" s="212"/>
      <c r="L15" s="647">
        <f t="shared" si="1"/>
        <v>0</v>
      </c>
      <c r="M15" s="648" t="str">
        <f t="shared" si="2"/>
        <v> </v>
      </c>
      <c r="N15" s="649" t="str">
        <f t="shared" si="4"/>
        <v> </v>
      </c>
      <c r="Q15" s="645"/>
    </row>
    <row r="16" spans="1:17" s="644" customFormat="1" ht="16.5" customHeight="1">
      <c r="A16" s="639"/>
      <c r="B16" s="662">
        <v>4</v>
      </c>
      <c r="C16" s="208"/>
      <c r="D16" s="209"/>
      <c r="E16" s="210"/>
      <c r="F16" s="646">
        <f t="shared" si="3"/>
        <v>0</v>
      </c>
      <c r="G16" s="211"/>
      <c r="H16" s="212"/>
      <c r="I16" s="211"/>
      <c r="J16" s="213"/>
      <c r="K16" s="212"/>
      <c r="L16" s="647">
        <f t="shared" si="1"/>
        <v>0</v>
      </c>
      <c r="M16" s="648" t="str">
        <f t="shared" si="2"/>
        <v> </v>
      </c>
      <c r="N16" s="649" t="str">
        <f t="shared" si="4"/>
        <v> </v>
      </c>
      <c r="Q16" s="645"/>
    </row>
    <row r="17" spans="1:17" s="644" customFormat="1" ht="16.5" customHeight="1">
      <c r="A17" s="639"/>
      <c r="B17" s="661">
        <v>5</v>
      </c>
      <c r="C17" s="208"/>
      <c r="D17" s="209"/>
      <c r="E17" s="210"/>
      <c r="F17" s="646">
        <f t="shared" si="3"/>
        <v>0</v>
      </c>
      <c r="G17" s="211"/>
      <c r="H17" s="212"/>
      <c r="I17" s="211"/>
      <c r="J17" s="213"/>
      <c r="K17" s="212"/>
      <c r="L17" s="647">
        <f t="shared" si="1"/>
        <v>0</v>
      </c>
      <c r="M17" s="648" t="str">
        <f t="shared" si="2"/>
        <v> </v>
      </c>
      <c r="N17" s="649" t="str">
        <f t="shared" si="4"/>
        <v> </v>
      </c>
      <c r="Q17" s="645"/>
    </row>
    <row r="18" spans="1:17" s="644" customFormat="1" ht="16.5" customHeight="1">
      <c r="A18" s="639"/>
      <c r="B18" s="662">
        <v>6</v>
      </c>
      <c r="C18" s="208"/>
      <c r="D18" s="209"/>
      <c r="E18" s="210"/>
      <c r="F18" s="646">
        <f t="shared" si="3"/>
        <v>0</v>
      </c>
      <c r="G18" s="211"/>
      <c r="H18" s="212"/>
      <c r="I18" s="211"/>
      <c r="J18" s="213"/>
      <c r="K18" s="212"/>
      <c r="L18" s="647">
        <f t="shared" si="1"/>
        <v>0</v>
      </c>
      <c r="M18" s="648" t="str">
        <f t="shared" si="2"/>
        <v> </v>
      </c>
      <c r="N18" s="649" t="str">
        <f t="shared" si="4"/>
        <v> </v>
      </c>
      <c r="Q18" s="645"/>
    </row>
    <row r="19" spans="1:17" s="644" customFormat="1" ht="16.5" customHeight="1">
      <c r="A19" s="639"/>
      <c r="B19" s="661">
        <v>7</v>
      </c>
      <c r="C19" s="208"/>
      <c r="D19" s="209"/>
      <c r="E19" s="210"/>
      <c r="F19" s="646">
        <f t="shared" si="3"/>
        <v>0</v>
      </c>
      <c r="G19" s="211"/>
      <c r="H19" s="212"/>
      <c r="I19" s="211"/>
      <c r="J19" s="213"/>
      <c r="K19" s="212"/>
      <c r="L19" s="647">
        <f t="shared" si="1"/>
        <v>0</v>
      </c>
      <c r="M19" s="648" t="str">
        <f t="shared" si="2"/>
        <v> </v>
      </c>
      <c r="N19" s="649" t="str">
        <f t="shared" si="4"/>
        <v> </v>
      </c>
      <c r="Q19" s="645"/>
    </row>
    <row r="20" spans="1:17" s="644" customFormat="1" ht="16.5" customHeight="1">
      <c r="A20" s="639"/>
      <c r="B20" s="662">
        <v>8</v>
      </c>
      <c r="C20" s="208"/>
      <c r="D20" s="209"/>
      <c r="E20" s="210"/>
      <c r="F20" s="646">
        <f t="shared" si="3"/>
        <v>0</v>
      </c>
      <c r="G20" s="211"/>
      <c r="H20" s="212"/>
      <c r="I20" s="211"/>
      <c r="J20" s="213"/>
      <c r="K20" s="212"/>
      <c r="L20" s="647">
        <f t="shared" si="1"/>
        <v>0</v>
      </c>
      <c r="M20" s="648" t="str">
        <f t="shared" si="2"/>
        <v> </v>
      </c>
      <c r="N20" s="649" t="str">
        <f t="shared" si="4"/>
        <v> </v>
      </c>
      <c r="Q20" s="645"/>
    </row>
    <row r="21" spans="1:17" s="644" customFormat="1" ht="16.5" customHeight="1">
      <c r="A21" s="639"/>
      <c r="B21" s="661">
        <v>9</v>
      </c>
      <c r="C21" s="208"/>
      <c r="D21" s="209"/>
      <c r="E21" s="210"/>
      <c r="F21" s="650">
        <f aca="true" t="shared" si="5" ref="F21:F42">1.2*E21</f>
        <v>0</v>
      </c>
      <c r="G21" s="211"/>
      <c r="H21" s="212"/>
      <c r="I21" s="211"/>
      <c r="J21" s="213"/>
      <c r="K21" s="212"/>
      <c r="L21" s="647">
        <f t="shared" si="1"/>
        <v>0</v>
      </c>
      <c r="M21" s="648" t="str">
        <f>IF(D21&gt;0,+L21/D21," ")</f>
        <v> </v>
      </c>
      <c r="N21" s="649" t="str">
        <f t="shared" si="4"/>
        <v> </v>
      </c>
      <c r="Q21" s="645"/>
    </row>
    <row r="22" spans="1:17" s="644" customFormat="1" ht="16.5" customHeight="1">
      <c r="A22" s="639"/>
      <c r="B22" s="662">
        <v>10</v>
      </c>
      <c r="C22" s="208"/>
      <c r="D22" s="209"/>
      <c r="E22" s="210"/>
      <c r="F22" s="650">
        <f t="shared" si="5"/>
        <v>0</v>
      </c>
      <c r="G22" s="211"/>
      <c r="H22" s="212"/>
      <c r="I22" s="211"/>
      <c r="J22" s="213"/>
      <c r="K22" s="212"/>
      <c r="L22" s="647">
        <f aca="true" t="shared" si="6" ref="L22:L42">+F22+H22+K22</f>
        <v>0</v>
      </c>
      <c r="M22" s="648" t="str">
        <f aca="true" t="shared" si="7" ref="M22:M42">IF(D22&gt;0,+L22/D22," ")</f>
        <v> </v>
      </c>
      <c r="N22" s="649" t="str">
        <f aca="true" t="shared" si="8" ref="N22:N42">+IF(D22=0," ",IF(M22&gt;0.6,"Не обрачунава се ДТС !!","Обрачунава се ДТС "))</f>
        <v> </v>
      </c>
      <c r="Q22" s="645"/>
    </row>
    <row r="23" spans="1:17" s="644" customFormat="1" ht="16.5" customHeight="1">
      <c r="A23" s="639"/>
      <c r="B23" s="661">
        <v>11</v>
      </c>
      <c r="C23" s="208"/>
      <c r="D23" s="209"/>
      <c r="E23" s="210"/>
      <c r="F23" s="650">
        <f t="shared" si="5"/>
        <v>0</v>
      </c>
      <c r="G23" s="211"/>
      <c r="H23" s="212"/>
      <c r="I23" s="211"/>
      <c r="J23" s="213"/>
      <c r="K23" s="212"/>
      <c r="L23" s="647">
        <f t="shared" si="6"/>
        <v>0</v>
      </c>
      <c r="M23" s="648" t="str">
        <f t="shared" si="7"/>
        <v> </v>
      </c>
      <c r="N23" s="649" t="str">
        <f t="shared" si="8"/>
        <v> </v>
      </c>
      <c r="Q23" s="645"/>
    </row>
    <row r="24" spans="1:17" s="644" customFormat="1" ht="15" customHeight="1">
      <c r="A24" s="639"/>
      <c r="B24" s="662">
        <v>12</v>
      </c>
      <c r="C24" s="208"/>
      <c r="D24" s="209"/>
      <c r="E24" s="210"/>
      <c r="F24" s="650">
        <f t="shared" si="5"/>
        <v>0</v>
      </c>
      <c r="G24" s="211"/>
      <c r="H24" s="212"/>
      <c r="I24" s="211"/>
      <c r="J24" s="213"/>
      <c r="K24" s="212"/>
      <c r="L24" s="647">
        <f t="shared" si="6"/>
        <v>0</v>
      </c>
      <c r="M24" s="648" t="str">
        <f t="shared" si="7"/>
        <v> </v>
      </c>
      <c r="N24" s="649" t="str">
        <f t="shared" si="8"/>
        <v> </v>
      </c>
      <c r="Q24" s="645"/>
    </row>
    <row r="25" spans="1:17" s="644" customFormat="1" ht="15" customHeight="1">
      <c r="A25" s="639"/>
      <c r="B25" s="661">
        <v>13</v>
      </c>
      <c r="C25" s="208"/>
      <c r="D25" s="209"/>
      <c r="E25" s="210"/>
      <c r="F25" s="650">
        <f t="shared" si="5"/>
        <v>0</v>
      </c>
      <c r="G25" s="211"/>
      <c r="H25" s="212"/>
      <c r="I25" s="211"/>
      <c r="J25" s="213"/>
      <c r="K25" s="212"/>
      <c r="L25" s="647">
        <f t="shared" si="6"/>
        <v>0</v>
      </c>
      <c r="M25" s="648" t="str">
        <f t="shared" si="7"/>
        <v> </v>
      </c>
      <c r="N25" s="649" t="str">
        <f t="shared" si="8"/>
        <v> </v>
      </c>
      <c r="Q25" s="645"/>
    </row>
    <row r="26" spans="1:17" s="644" customFormat="1" ht="15" customHeight="1">
      <c r="A26" s="639"/>
      <c r="B26" s="662">
        <v>14</v>
      </c>
      <c r="C26" s="208"/>
      <c r="D26" s="209"/>
      <c r="E26" s="210"/>
      <c r="F26" s="650">
        <f t="shared" si="5"/>
        <v>0</v>
      </c>
      <c r="G26" s="211"/>
      <c r="H26" s="212"/>
      <c r="I26" s="211"/>
      <c r="J26" s="213"/>
      <c r="K26" s="212"/>
      <c r="L26" s="647">
        <f t="shared" si="6"/>
        <v>0</v>
      </c>
      <c r="M26" s="648" t="str">
        <f t="shared" si="7"/>
        <v> </v>
      </c>
      <c r="N26" s="649" t="str">
        <f t="shared" si="8"/>
        <v> </v>
      </c>
      <c r="Q26" s="645"/>
    </row>
    <row r="27" spans="1:45" s="53" customFormat="1" ht="15" customHeight="1">
      <c r="A27" s="639"/>
      <c r="B27" s="661">
        <v>15</v>
      </c>
      <c r="C27" s="208"/>
      <c r="D27" s="209"/>
      <c r="E27" s="210"/>
      <c r="F27" s="650">
        <f t="shared" si="5"/>
        <v>0</v>
      </c>
      <c r="G27" s="211"/>
      <c r="H27" s="212"/>
      <c r="I27" s="211"/>
      <c r="J27" s="213"/>
      <c r="K27" s="212"/>
      <c r="L27" s="647">
        <f t="shared" si="6"/>
        <v>0</v>
      </c>
      <c r="M27" s="648" t="str">
        <f t="shared" si="7"/>
        <v> </v>
      </c>
      <c r="N27" s="649" t="str">
        <f t="shared" si="8"/>
        <v> </v>
      </c>
      <c r="O27" s="651"/>
      <c r="P27" s="651"/>
      <c r="Q27" s="651"/>
      <c r="R27" s="651"/>
      <c r="S27" s="651"/>
      <c r="T27" s="651"/>
      <c r="U27" s="651"/>
      <c r="V27" s="651"/>
      <c r="W27" s="651"/>
      <c r="X27" s="651"/>
      <c r="Y27" s="651"/>
      <c r="Z27" s="651"/>
      <c r="AA27" s="651"/>
      <c r="AB27" s="651"/>
      <c r="AC27" s="651"/>
      <c r="AD27" s="651"/>
      <c r="AE27" s="651"/>
      <c r="AF27" s="651"/>
      <c r="AG27" s="651"/>
      <c r="AH27" s="651"/>
      <c r="AI27" s="651"/>
      <c r="AJ27" s="651"/>
      <c r="AK27" s="651"/>
      <c r="AL27" s="651"/>
      <c r="AM27" s="651"/>
      <c r="AN27" s="651"/>
      <c r="AO27" s="651"/>
      <c r="AP27" s="651"/>
      <c r="AQ27" s="651"/>
      <c r="AR27" s="651"/>
      <c r="AS27" s="651"/>
    </row>
    <row r="28" spans="1:17" ht="15" customHeight="1">
      <c r="A28" s="639"/>
      <c r="B28" s="662">
        <v>16</v>
      </c>
      <c r="C28" s="208"/>
      <c r="D28" s="209"/>
      <c r="E28" s="210"/>
      <c r="F28" s="650">
        <f t="shared" si="5"/>
        <v>0</v>
      </c>
      <c r="G28" s="211"/>
      <c r="H28" s="212"/>
      <c r="I28" s="211"/>
      <c r="J28" s="213"/>
      <c r="K28" s="212"/>
      <c r="L28" s="647">
        <f t="shared" si="6"/>
        <v>0</v>
      </c>
      <c r="M28" s="648" t="str">
        <f t="shared" si="7"/>
        <v> </v>
      </c>
      <c r="N28" s="649" t="str">
        <f t="shared" si="8"/>
        <v> </v>
      </c>
      <c r="Q28" s="57"/>
    </row>
    <row r="29" spans="1:17" ht="15" customHeight="1">
      <c r="A29" s="639"/>
      <c r="B29" s="661">
        <v>17</v>
      </c>
      <c r="C29" s="208"/>
      <c r="D29" s="209"/>
      <c r="E29" s="210"/>
      <c r="F29" s="650">
        <f t="shared" si="5"/>
        <v>0</v>
      </c>
      <c r="G29" s="211"/>
      <c r="H29" s="212"/>
      <c r="I29" s="211"/>
      <c r="J29" s="213"/>
      <c r="K29" s="212"/>
      <c r="L29" s="647">
        <f t="shared" si="6"/>
        <v>0</v>
      </c>
      <c r="M29" s="648" t="str">
        <f t="shared" si="7"/>
        <v> </v>
      </c>
      <c r="N29" s="649" t="str">
        <f t="shared" si="8"/>
        <v> </v>
      </c>
      <c r="Q29" s="57"/>
    </row>
    <row r="30" spans="1:14" ht="15" customHeight="1">
      <c r="A30" s="639"/>
      <c r="B30" s="662">
        <v>18</v>
      </c>
      <c r="C30" s="208"/>
      <c r="D30" s="209"/>
      <c r="E30" s="210"/>
      <c r="F30" s="650">
        <f t="shared" si="5"/>
        <v>0</v>
      </c>
      <c r="G30" s="211"/>
      <c r="H30" s="212"/>
      <c r="I30" s="211"/>
      <c r="J30" s="213"/>
      <c r="K30" s="212"/>
      <c r="L30" s="647">
        <f t="shared" si="6"/>
        <v>0</v>
      </c>
      <c r="M30" s="648" t="str">
        <f t="shared" si="7"/>
        <v> </v>
      </c>
      <c r="N30" s="649" t="str">
        <f t="shared" si="8"/>
        <v> </v>
      </c>
    </row>
    <row r="31" spans="1:14" ht="15" customHeight="1">
      <c r="A31" s="639"/>
      <c r="B31" s="661">
        <v>19</v>
      </c>
      <c r="C31" s="208"/>
      <c r="D31" s="209"/>
      <c r="E31" s="210"/>
      <c r="F31" s="650">
        <f t="shared" si="5"/>
        <v>0</v>
      </c>
      <c r="G31" s="211"/>
      <c r="H31" s="212"/>
      <c r="I31" s="211"/>
      <c r="J31" s="213"/>
      <c r="K31" s="212"/>
      <c r="L31" s="647">
        <f t="shared" si="6"/>
        <v>0</v>
      </c>
      <c r="M31" s="648" t="str">
        <f t="shared" si="7"/>
        <v> </v>
      </c>
      <c r="N31" s="649" t="str">
        <f t="shared" si="8"/>
        <v> </v>
      </c>
    </row>
    <row r="32" spans="1:14" ht="15" customHeight="1">
      <c r="A32" s="639"/>
      <c r="B32" s="662">
        <v>20</v>
      </c>
      <c r="C32" s="208"/>
      <c r="D32" s="209"/>
      <c r="E32" s="210"/>
      <c r="F32" s="650">
        <f t="shared" si="5"/>
        <v>0</v>
      </c>
      <c r="G32" s="211"/>
      <c r="H32" s="212"/>
      <c r="I32" s="211"/>
      <c r="J32" s="213"/>
      <c r="K32" s="212"/>
      <c r="L32" s="647">
        <f t="shared" si="6"/>
        <v>0</v>
      </c>
      <c r="M32" s="648" t="str">
        <f t="shared" si="7"/>
        <v> </v>
      </c>
      <c r="N32" s="649" t="str">
        <f t="shared" si="8"/>
        <v> </v>
      </c>
    </row>
    <row r="33" spans="1:14" ht="15" customHeight="1">
      <c r="A33" s="639"/>
      <c r="B33" s="661">
        <v>21</v>
      </c>
      <c r="C33" s="208"/>
      <c r="D33" s="209"/>
      <c r="E33" s="210"/>
      <c r="F33" s="650">
        <f t="shared" si="5"/>
        <v>0</v>
      </c>
      <c r="G33" s="211"/>
      <c r="H33" s="212"/>
      <c r="I33" s="211"/>
      <c r="J33" s="213"/>
      <c r="K33" s="212"/>
      <c r="L33" s="647">
        <f t="shared" si="6"/>
        <v>0</v>
      </c>
      <c r="M33" s="648" t="str">
        <f t="shared" si="7"/>
        <v> </v>
      </c>
      <c r="N33" s="649" t="str">
        <f t="shared" si="8"/>
        <v> </v>
      </c>
    </row>
    <row r="34" spans="1:14" ht="15" customHeight="1">
      <c r="A34" s="639"/>
      <c r="B34" s="662">
        <v>22</v>
      </c>
      <c r="C34" s="208"/>
      <c r="D34" s="209"/>
      <c r="E34" s="210"/>
      <c r="F34" s="650">
        <f t="shared" si="5"/>
        <v>0</v>
      </c>
      <c r="G34" s="211"/>
      <c r="H34" s="212"/>
      <c r="I34" s="211"/>
      <c r="J34" s="213"/>
      <c r="K34" s="212"/>
      <c r="L34" s="647">
        <f t="shared" si="6"/>
        <v>0</v>
      </c>
      <c r="M34" s="648" t="str">
        <f t="shared" si="7"/>
        <v> </v>
      </c>
      <c r="N34" s="649" t="str">
        <f t="shared" si="8"/>
        <v> </v>
      </c>
    </row>
    <row r="35" spans="1:14" ht="15" customHeight="1">
      <c r="A35" s="639"/>
      <c r="B35" s="661">
        <v>23</v>
      </c>
      <c r="C35" s="208"/>
      <c r="D35" s="209"/>
      <c r="E35" s="210"/>
      <c r="F35" s="650">
        <f t="shared" si="5"/>
        <v>0</v>
      </c>
      <c r="G35" s="211"/>
      <c r="H35" s="212"/>
      <c r="I35" s="211"/>
      <c r="J35" s="213"/>
      <c r="K35" s="212"/>
      <c r="L35" s="647">
        <f t="shared" si="6"/>
        <v>0</v>
      </c>
      <c r="M35" s="648" t="str">
        <f t="shared" si="7"/>
        <v> </v>
      </c>
      <c r="N35" s="649" t="str">
        <f t="shared" si="8"/>
        <v> </v>
      </c>
    </row>
    <row r="36" spans="1:14" ht="15" customHeight="1">
      <c r="A36" s="612"/>
      <c r="B36" s="662">
        <v>24</v>
      </c>
      <c r="C36" s="208"/>
      <c r="D36" s="209"/>
      <c r="E36" s="210"/>
      <c r="F36" s="650">
        <f t="shared" si="5"/>
        <v>0</v>
      </c>
      <c r="G36" s="211"/>
      <c r="H36" s="212"/>
      <c r="I36" s="211"/>
      <c r="J36" s="213"/>
      <c r="K36" s="212"/>
      <c r="L36" s="647">
        <f t="shared" si="6"/>
        <v>0</v>
      </c>
      <c r="M36" s="648" t="str">
        <f t="shared" si="7"/>
        <v> </v>
      </c>
      <c r="N36" s="649" t="str">
        <f t="shared" si="8"/>
        <v> </v>
      </c>
    </row>
    <row r="37" spans="1:14" ht="15" customHeight="1">
      <c r="A37" s="612"/>
      <c r="B37" s="661">
        <v>25</v>
      </c>
      <c r="C37" s="208"/>
      <c r="D37" s="209"/>
      <c r="E37" s="210"/>
      <c r="F37" s="650">
        <f t="shared" si="5"/>
        <v>0</v>
      </c>
      <c r="G37" s="211"/>
      <c r="H37" s="212"/>
      <c r="I37" s="211"/>
      <c r="J37" s="213"/>
      <c r="K37" s="212"/>
      <c r="L37" s="647">
        <f t="shared" si="6"/>
        <v>0</v>
      </c>
      <c r="M37" s="648" t="str">
        <f t="shared" si="7"/>
        <v> </v>
      </c>
      <c r="N37" s="649" t="str">
        <f t="shared" si="8"/>
        <v> </v>
      </c>
    </row>
    <row r="38" spans="1:14" ht="15" customHeight="1">
      <c r="A38" s="612"/>
      <c r="B38" s="662">
        <v>26</v>
      </c>
      <c r="C38" s="208"/>
      <c r="D38" s="209"/>
      <c r="E38" s="210"/>
      <c r="F38" s="650">
        <f t="shared" si="5"/>
        <v>0</v>
      </c>
      <c r="G38" s="211"/>
      <c r="H38" s="212"/>
      <c r="I38" s="211"/>
      <c r="J38" s="213"/>
      <c r="K38" s="212"/>
      <c r="L38" s="647">
        <f t="shared" si="6"/>
        <v>0</v>
      </c>
      <c r="M38" s="648" t="str">
        <f t="shared" si="7"/>
        <v> </v>
      </c>
      <c r="N38" s="649" t="str">
        <f t="shared" si="8"/>
        <v> </v>
      </c>
    </row>
    <row r="39" spans="1:14" ht="15" customHeight="1">
      <c r="A39" s="612"/>
      <c r="B39" s="661">
        <v>27</v>
      </c>
      <c r="C39" s="208"/>
      <c r="D39" s="209"/>
      <c r="E39" s="210"/>
      <c r="F39" s="650">
        <f t="shared" si="5"/>
        <v>0</v>
      </c>
      <c r="G39" s="211"/>
      <c r="H39" s="212"/>
      <c r="I39" s="211"/>
      <c r="J39" s="213"/>
      <c r="K39" s="212"/>
      <c r="L39" s="647">
        <f t="shared" si="6"/>
        <v>0</v>
      </c>
      <c r="M39" s="648" t="str">
        <f t="shared" si="7"/>
        <v> </v>
      </c>
      <c r="N39" s="649" t="str">
        <f t="shared" si="8"/>
        <v> </v>
      </c>
    </row>
    <row r="40" spans="1:14" ht="15" customHeight="1">
      <c r="A40" s="612"/>
      <c r="B40" s="662">
        <v>28</v>
      </c>
      <c r="C40" s="208"/>
      <c r="D40" s="209"/>
      <c r="E40" s="210"/>
      <c r="F40" s="650">
        <f t="shared" si="5"/>
        <v>0</v>
      </c>
      <c r="G40" s="211"/>
      <c r="H40" s="212"/>
      <c r="I40" s="211"/>
      <c r="J40" s="213"/>
      <c r="K40" s="212"/>
      <c r="L40" s="647">
        <f t="shared" si="6"/>
        <v>0</v>
      </c>
      <c r="M40" s="648" t="str">
        <f t="shared" si="7"/>
        <v> </v>
      </c>
      <c r="N40" s="649" t="str">
        <f t="shared" si="8"/>
        <v> </v>
      </c>
    </row>
    <row r="41" spans="1:14" ht="12.75">
      <c r="A41" s="612"/>
      <c r="B41" s="662">
        <v>29</v>
      </c>
      <c r="C41" s="208"/>
      <c r="D41" s="209"/>
      <c r="E41" s="210"/>
      <c r="F41" s="650">
        <f t="shared" si="5"/>
        <v>0</v>
      </c>
      <c r="G41" s="211"/>
      <c r="H41" s="212"/>
      <c r="I41" s="211"/>
      <c r="J41" s="213"/>
      <c r="K41" s="212"/>
      <c r="L41" s="647">
        <f t="shared" si="6"/>
        <v>0</v>
      </c>
      <c r="M41" s="648" t="str">
        <f t="shared" si="7"/>
        <v> </v>
      </c>
      <c r="N41" s="649" t="str">
        <f t="shared" si="8"/>
        <v> </v>
      </c>
    </row>
    <row r="42" spans="1:14" ht="12.75">
      <c r="A42" s="612"/>
      <c r="B42" s="662">
        <v>30</v>
      </c>
      <c r="C42" s="208"/>
      <c r="D42" s="209"/>
      <c r="E42" s="210"/>
      <c r="F42" s="650">
        <f t="shared" si="5"/>
        <v>0</v>
      </c>
      <c r="G42" s="211"/>
      <c r="H42" s="212"/>
      <c r="I42" s="211"/>
      <c r="J42" s="213"/>
      <c r="K42" s="212"/>
      <c r="L42" s="647">
        <f t="shared" si="6"/>
        <v>0</v>
      </c>
      <c r="M42" s="648" t="str">
        <f t="shared" si="7"/>
        <v> </v>
      </c>
      <c r="N42" s="649" t="str">
        <f t="shared" si="8"/>
        <v> </v>
      </c>
    </row>
    <row r="43" spans="1:14" ht="12.75">
      <c r="A43" s="612"/>
      <c r="B43" s="734"/>
      <c r="C43" s="735"/>
      <c r="D43" s="736"/>
      <c r="E43" s="737"/>
      <c r="F43" s="733"/>
      <c r="G43" s="736"/>
      <c r="H43" s="737"/>
      <c r="I43" s="736"/>
      <c r="J43" s="736"/>
      <c r="K43" s="737"/>
      <c r="L43" s="725"/>
      <c r="M43" s="726"/>
      <c r="N43" s="727"/>
    </row>
    <row r="44" spans="1:14" ht="12.75">
      <c r="A44" s="612"/>
      <c r="B44" s="620"/>
      <c r="C44" s="613"/>
      <c r="D44" s="614"/>
      <c r="E44" s="615"/>
      <c r="F44" s="615"/>
      <c r="G44" s="614"/>
      <c r="H44" s="615"/>
      <c r="I44" s="614"/>
      <c r="J44" s="614"/>
      <c r="K44" s="615"/>
      <c r="L44" s="615"/>
      <c r="M44" s="612"/>
      <c r="N44" s="612"/>
    </row>
    <row r="45" spans="1:14" s="44" customFormat="1" ht="12.75">
      <c r="A45" s="652"/>
      <c r="B45" s="653" t="s">
        <v>280</v>
      </c>
      <c r="C45" s="894" t="s">
        <v>284</v>
      </c>
      <c r="D45" s="894"/>
      <c r="E45" s="894"/>
      <c r="F45" s="894"/>
      <c r="G45" s="894"/>
      <c r="H45" s="894"/>
      <c r="I45" s="654"/>
      <c r="J45" s="654"/>
      <c r="K45" s="654"/>
      <c r="L45" s="654"/>
      <c r="M45" s="654"/>
      <c r="N45" s="654"/>
    </row>
    <row r="46" spans="1:14" s="44" customFormat="1" ht="12.75">
      <c r="A46" s="652"/>
      <c r="B46" s="653"/>
      <c r="C46" s="655" t="s">
        <v>287</v>
      </c>
      <c r="D46" s="656"/>
      <c r="E46" s="656"/>
      <c r="F46" s="656"/>
      <c r="G46" s="656"/>
      <c r="H46" s="656"/>
      <c r="I46" s="657"/>
      <c r="J46" s="657"/>
      <c r="K46" s="658"/>
      <c r="L46" s="658"/>
      <c r="M46" s="652"/>
      <c r="N46" s="652"/>
    </row>
    <row r="47" spans="1:14" s="44" customFormat="1" ht="12.75">
      <c r="A47" s="652"/>
      <c r="B47" s="653"/>
      <c r="C47" s="655" t="s">
        <v>286</v>
      </c>
      <c r="D47" s="656"/>
      <c r="E47" s="656"/>
      <c r="F47" s="656"/>
      <c r="G47" s="656"/>
      <c r="H47" s="656"/>
      <c r="I47" s="657"/>
      <c r="J47" s="657"/>
      <c r="K47" s="658"/>
      <c r="L47" s="658"/>
      <c r="M47" s="652"/>
      <c r="N47" s="652"/>
    </row>
    <row r="48" spans="1:14" ht="12.75">
      <c r="A48" s="612"/>
      <c r="B48" s="620"/>
      <c r="C48" s="613"/>
      <c r="D48" s="614"/>
      <c r="E48" s="615"/>
      <c r="F48" s="615"/>
      <c r="G48" s="614"/>
      <c r="H48" s="615"/>
      <c r="I48" s="614"/>
      <c r="J48" s="614"/>
      <c r="K48" s="615"/>
      <c r="L48" s="615"/>
      <c r="M48" s="612"/>
      <c r="N48" s="612"/>
    </row>
  </sheetData>
  <sheetProtection password="CF39" sheet="1" insertRows="0"/>
  <mergeCells count="11">
    <mergeCell ref="L9:L10"/>
    <mergeCell ref="N9:N11"/>
    <mergeCell ref="C45:H45"/>
    <mergeCell ref="M9:M11"/>
    <mergeCell ref="B7:N7"/>
    <mergeCell ref="B9:B11"/>
    <mergeCell ref="C9:C11"/>
    <mergeCell ref="D9:D10"/>
    <mergeCell ref="E9:F9"/>
    <mergeCell ref="G9:H9"/>
    <mergeCell ref="I9:K9"/>
  </mergeCells>
  <printOptions horizontalCentered="1"/>
  <pageMargins left="0.17" right="0.16" top="0.24" bottom="0.35" header="0.17" footer="0.17"/>
  <pageSetup horizontalDpi="600" verticalDpi="600" orientation="landscape" paperSize="9" scale="75" r:id="rId3"/>
  <headerFooter alignWithMargins="0">
    <oddFooter>&amp;L&amp;8&amp;F: &amp;A&amp;C&amp;9Стр. &amp;P / &amp;N</oddFooter>
  </headerFooter>
  <colBreaks count="1" manualBreakCount="1">
    <brk id="15" max="65535" man="1"/>
  </colBreaks>
  <ignoredErrors>
    <ignoredError sqref="L21:M21 G41:K41 F21 N21 G42:K42 K12 E12 H12:J12 D12 I23:K23 F12 I24:K24 I21:K22 I25:K25 G34:K35 G30:K32 L12:M20 G12 I27:K28 I29:K29 G37:K37 G38:I38 K38" emptyCellReferenc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0"/>
  <sheetViews>
    <sheetView showGridLines="0"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00390625" style="57" customWidth="1"/>
    <col min="2" max="2" width="7.00390625" style="586" customWidth="1"/>
    <col min="3" max="3" width="40.7109375" style="59" customWidth="1"/>
    <col min="4" max="4" width="16.421875" style="59" customWidth="1"/>
    <col min="5" max="6" width="9.57421875" style="57" customWidth="1"/>
    <col min="7" max="7" width="10.28125" style="666" customWidth="1"/>
    <col min="8" max="8" width="38.421875" style="57" customWidth="1"/>
    <col min="9" max="9" width="3.00390625" style="57" customWidth="1"/>
    <col min="10" max="10" width="2.00390625" style="57" customWidth="1"/>
    <col min="11" max="11" width="7.57421875" style="57" customWidth="1"/>
    <col min="12" max="12" width="39.57421875" style="57" customWidth="1"/>
    <col min="13" max="13" width="11.00390625" style="57" customWidth="1"/>
    <col min="14" max="14" width="17.8515625" style="57" customWidth="1"/>
    <col min="15" max="15" width="9.140625" style="57" customWidth="1"/>
    <col min="16" max="16" width="2.140625" style="44" customWidth="1"/>
    <col min="17" max="16384" width="9.140625" style="57" customWidth="1"/>
  </cols>
  <sheetData>
    <row r="1" spans="1:26" s="53" customFormat="1" ht="18" customHeight="1" thickBot="1">
      <c r="A1" s="50" t="s">
        <v>10</v>
      </c>
      <c r="B1" s="599"/>
      <c r="C1" s="52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02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2:16" s="53" customFormat="1" ht="6.75" customHeight="1" thickTop="1">
      <c r="B2" s="603"/>
      <c r="C2" s="55"/>
      <c r="D2" s="55"/>
      <c r="P2" s="385"/>
    </row>
    <row r="3" spans="2:16" s="53" customFormat="1" ht="15" customHeight="1">
      <c r="B3" s="663" t="str">
        <f>+CONCATENATE('1. Naslovna strana'!B11," ",'1. Naslovna strana'!E11)</f>
        <v>Назив енергетског субјекта: </v>
      </c>
      <c r="C3" s="55"/>
      <c r="D3" s="55"/>
      <c r="G3" s="664"/>
      <c r="P3" s="385"/>
    </row>
    <row r="4" spans="2:16" s="53" customFormat="1" ht="15" customHeight="1">
      <c r="B4" s="665" t="str">
        <f>+CONCATENATE('1. Naslovna strana'!B7," ",'1. Naslovna strana'!C7)</f>
        <v>Енергетска делатност:     20 - Дистрибуција и управљање дистрибутивним системом за природни гас</v>
      </c>
      <c r="C4" s="55"/>
      <c r="D4" s="55"/>
      <c r="G4" s="664"/>
      <c r="P4" s="385"/>
    </row>
    <row r="5" ht="12.75">
      <c r="B5" s="665" t="str">
        <f>+CONCATENATE('1. Naslovna strana'!B27," ",'1. Naslovna strana'!E27)</f>
        <v>Датум обраде: </v>
      </c>
    </row>
    <row r="6" spans="2:16" s="53" customFormat="1" ht="9" customHeight="1">
      <c r="B6" s="667"/>
      <c r="C6" s="668"/>
      <c r="D6" s="668"/>
      <c r="E6" s="668"/>
      <c r="F6" s="668"/>
      <c r="G6" s="669"/>
      <c r="H6" s="668"/>
      <c r="I6" s="668"/>
      <c r="J6" s="668"/>
      <c r="K6" s="668"/>
      <c r="L6" s="668"/>
      <c r="M6" s="668"/>
      <c r="P6" s="385"/>
    </row>
    <row r="7" spans="1:14" s="86" customFormat="1" ht="21.75" customHeight="1">
      <c r="A7" s="91"/>
      <c r="B7" s="914" t="s">
        <v>239</v>
      </c>
      <c r="C7" s="914"/>
      <c r="D7" s="914"/>
      <c r="E7" s="914"/>
      <c r="F7" s="914"/>
      <c r="G7" s="914"/>
      <c r="H7" s="914"/>
      <c r="I7" s="670"/>
      <c r="J7" s="670"/>
      <c r="K7" s="913" t="s">
        <v>261</v>
      </c>
      <c r="L7" s="913"/>
      <c r="M7" s="913"/>
      <c r="N7" s="913"/>
    </row>
    <row r="8" spans="1:14" s="86" customFormat="1" ht="9" customHeight="1">
      <c r="A8" s="91"/>
      <c r="B8" s="914"/>
      <c r="C8" s="914"/>
      <c r="D8" s="914"/>
      <c r="E8" s="914"/>
      <c r="F8" s="914"/>
      <c r="G8" s="914"/>
      <c r="H8" s="914"/>
      <c r="I8" s="670"/>
      <c r="J8" s="670"/>
      <c r="K8" s="670"/>
      <c r="L8" s="670"/>
      <c r="M8" s="670"/>
      <c r="N8" s="670"/>
    </row>
    <row r="9" spans="2:16" s="644" customFormat="1" ht="9" customHeight="1" thickBot="1">
      <c r="B9" s="915"/>
      <c r="C9" s="915"/>
      <c r="D9" s="915"/>
      <c r="E9" s="915"/>
      <c r="F9" s="915"/>
      <c r="G9" s="915"/>
      <c r="H9" s="915"/>
      <c r="I9" s="671"/>
      <c r="J9" s="671"/>
      <c r="K9" s="667"/>
      <c r="L9" s="668"/>
      <c r="M9" s="668"/>
      <c r="N9" s="668"/>
      <c r="P9" s="645"/>
    </row>
    <row r="10" spans="2:16" s="104" customFormat="1" ht="37.5" customHeight="1" thickTop="1">
      <c r="B10" s="916" t="s">
        <v>13</v>
      </c>
      <c r="C10" s="918" t="s">
        <v>168</v>
      </c>
      <c r="D10" s="924" t="s">
        <v>238</v>
      </c>
      <c r="E10" s="922" t="s">
        <v>249</v>
      </c>
      <c r="F10" s="923"/>
      <c r="G10" s="923"/>
      <c r="H10" s="920" t="s">
        <v>54</v>
      </c>
      <c r="I10" s="673"/>
      <c r="J10" s="673"/>
      <c r="K10" s="672" t="s">
        <v>13</v>
      </c>
      <c r="L10" s="531" t="s">
        <v>240</v>
      </c>
      <c r="M10" s="674" t="s">
        <v>172</v>
      </c>
      <c r="N10" s="530" t="s">
        <v>241</v>
      </c>
      <c r="P10" s="622"/>
    </row>
    <row r="11" spans="2:16" s="104" customFormat="1" ht="25.5" customHeight="1">
      <c r="B11" s="917"/>
      <c r="C11" s="919"/>
      <c r="D11" s="925"/>
      <c r="E11" s="675" t="s">
        <v>181</v>
      </c>
      <c r="F11" s="676" t="s">
        <v>182</v>
      </c>
      <c r="G11" s="677" t="s">
        <v>183</v>
      </c>
      <c r="H11" s="921"/>
      <c r="I11" s="673"/>
      <c r="J11" s="673"/>
      <c r="K11" s="678" t="s">
        <v>15</v>
      </c>
      <c r="L11" s="679" t="s">
        <v>170</v>
      </c>
      <c r="M11" s="680" t="s">
        <v>169</v>
      </c>
      <c r="N11" s="681">
        <v>1500</v>
      </c>
      <c r="P11" s="622"/>
    </row>
    <row r="12" spans="2:17" s="682" customFormat="1" ht="33.75" customHeight="1">
      <c r="B12" s="683"/>
      <c r="C12" s="634" t="s">
        <v>379</v>
      </c>
      <c r="D12" s="684" t="str">
        <f>+'5. StepenIskorMreže'!M12</f>
        <v> </v>
      </c>
      <c r="E12" s="685">
        <f>IF('3. Troš. Оpreme'!L17=0,0,IF(D12&gt;0.6,0,+$N$11*$N$13*(1-D12)))</f>
        <v>0</v>
      </c>
      <c r="F12" s="686">
        <f>IF(D12&gt;0.6,0,+$N$11*$N$14*(1-D12))</f>
        <v>0</v>
      </c>
      <c r="G12" s="686">
        <f>IF(D12&gt;0.6,0,+$N$11*$N$15*(1-D12))</f>
        <v>0</v>
      </c>
      <c r="H12" s="687" t="str">
        <f>+'5. StepenIskorMreže'!N12</f>
        <v> </v>
      </c>
      <c r="I12" s="673"/>
      <c r="J12" s="673"/>
      <c r="K12" s="105" t="s">
        <v>52</v>
      </c>
      <c r="L12" s="688" t="s">
        <v>191</v>
      </c>
      <c r="M12" s="689"/>
      <c r="N12" s="690"/>
      <c r="O12" s="509"/>
      <c r="P12" s="691"/>
      <c r="Q12" s="509"/>
    </row>
    <row r="13" spans="2:16" s="682" customFormat="1" ht="11.25" customHeight="1">
      <c r="B13" s="692">
        <f>'5. StepenIskorMreže'!B13</f>
        <v>1</v>
      </c>
      <c r="C13" s="693">
        <f>+'5. StepenIskorMreže'!C13</f>
        <v>0</v>
      </c>
      <c r="D13" s="694" t="str">
        <f>+'5. StepenIskorMreže'!M13</f>
        <v> </v>
      </c>
      <c r="E13" s="695">
        <f>IF('3. Troš. Оpreme'!$L$17=0,0,+IF(D13&gt;0.6,0,+$N$11*$N$13*(1-D13)))</f>
        <v>0</v>
      </c>
      <c r="F13" s="696">
        <f>IF(D13&gt;0.6,0,+$N$11*$N$14*(1-D13))</f>
        <v>0</v>
      </c>
      <c r="G13" s="697">
        <f>IF(D13&gt;0.6,0,+$N$11*$N$15*(1-D13))</f>
        <v>0</v>
      </c>
      <c r="H13" s="698" t="str">
        <f>+'5. StepenIskorMreže'!N13</f>
        <v> </v>
      </c>
      <c r="I13" s="673"/>
      <c r="J13" s="673"/>
      <c r="K13" s="105" t="s">
        <v>110</v>
      </c>
      <c r="L13" s="529" t="s">
        <v>141</v>
      </c>
      <c r="M13" s="689" t="s">
        <v>171</v>
      </c>
      <c r="N13" s="699">
        <v>4</v>
      </c>
      <c r="P13" s="638"/>
    </row>
    <row r="14" spans="2:16" s="682" customFormat="1" ht="11.25" customHeight="1">
      <c r="B14" s="692">
        <f>'5. StepenIskorMreže'!B14</f>
        <v>2</v>
      </c>
      <c r="C14" s="700">
        <f>+'5. StepenIskorMreže'!C14</f>
        <v>0</v>
      </c>
      <c r="D14" s="701" t="str">
        <f>+'5. StepenIskorMreže'!M14</f>
        <v> </v>
      </c>
      <c r="E14" s="695">
        <f>IF('3. Troš. Оpreme'!$L$17=0,0,+IF(D14&gt;0.6,0,+$N$11*$N$13*(1-D14)))</f>
        <v>0</v>
      </c>
      <c r="F14" s="702">
        <f>IF(D14&gt;0.6,0,+$N$11*$N$14*(1-D14))</f>
        <v>0</v>
      </c>
      <c r="G14" s="703">
        <f>IF(D14&gt;0.6,0,+$N$11*$N$15*(1-D14))</f>
        <v>0</v>
      </c>
      <c r="H14" s="698" t="str">
        <f>+'5. StepenIskorMreže'!N14</f>
        <v> </v>
      </c>
      <c r="I14" s="673"/>
      <c r="J14" s="673"/>
      <c r="K14" s="105" t="s">
        <v>142</v>
      </c>
      <c r="L14" s="704" t="s">
        <v>140</v>
      </c>
      <c r="M14" s="689" t="s">
        <v>171</v>
      </c>
      <c r="N14" s="705">
        <v>6</v>
      </c>
      <c r="P14" s="638"/>
    </row>
    <row r="15" spans="2:16" s="682" customFormat="1" ht="11.25" customHeight="1" thickBot="1">
      <c r="B15" s="692">
        <f>'5. StepenIskorMreže'!B15</f>
        <v>3</v>
      </c>
      <c r="C15" s="706">
        <f>+'5. StepenIskorMreže'!C15</f>
        <v>0</v>
      </c>
      <c r="D15" s="701" t="str">
        <f>+'5. StepenIskorMreže'!M15</f>
        <v> </v>
      </c>
      <c r="E15" s="695">
        <f>IF('3. Troš. Оpreme'!$L$17=0,0,+IF(D15&gt;0.6,0,+$N$11*$N$13*(1-D15)))</f>
        <v>0</v>
      </c>
      <c r="F15" s="702">
        <f>IF(D15&gt;0.6,0,+$N$11*$N$14*(1-D15))</f>
        <v>0</v>
      </c>
      <c r="G15" s="703">
        <f>IF(D15&gt;0.6,0,+$N$11*$N$15*(1-D15))</f>
        <v>0</v>
      </c>
      <c r="H15" s="698" t="str">
        <f>+'5. StepenIskorMreže'!N15</f>
        <v> </v>
      </c>
      <c r="I15" s="673"/>
      <c r="J15" s="673"/>
      <c r="K15" s="130" t="s">
        <v>166</v>
      </c>
      <c r="L15" s="707" t="s">
        <v>167</v>
      </c>
      <c r="M15" s="708" t="s">
        <v>171</v>
      </c>
      <c r="N15" s="709">
        <v>10</v>
      </c>
      <c r="P15" s="638"/>
    </row>
    <row r="16" spans="2:16" s="682" customFormat="1" ht="11.25" customHeight="1" thickTop="1">
      <c r="B16" s="692">
        <f>'5. StepenIskorMreže'!B16</f>
        <v>4</v>
      </c>
      <c r="C16" s="706">
        <f>+'5. StepenIskorMreže'!C16</f>
        <v>0</v>
      </c>
      <c r="D16" s="701" t="str">
        <f>+'5. StepenIskorMreže'!M16</f>
        <v> </v>
      </c>
      <c r="E16" s="695">
        <f>IF('3. Troš. Оpreme'!$L$17=0,0,+IF(D16&gt;0.6,0,+$N$11*$N$13*(1-D16)))</f>
        <v>0</v>
      </c>
      <c r="F16" s="702">
        <f>IF(D16&gt;0.6,0,+$N$11*$N$14*(1-D16))</f>
        <v>0</v>
      </c>
      <c r="G16" s="703">
        <f>IF(D16&gt;0.6,0,+$N$11*$N$15*(1-D16))</f>
        <v>0</v>
      </c>
      <c r="H16" s="698" t="str">
        <f>+'5. StepenIskorMreže'!N16</f>
        <v> </v>
      </c>
      <c r="I16" s="673"/>
      <c r="J16" s="673"/>
      <c r="P16" s="638"/>
    </row>
    <row r="17" spans="2:16" s="682" customFormat="1" ht="11.25" customHeight="1">
      <c r="B17" s="692">
        <f>'5. StepenIskorMreže'!B17</f>
        <v>5</v>
      </c>
      <c r="C17" s="706">
        <f>+'5. StepenIskorMreže'!C17</f>
        <v>0</v>
      </c>
      <c r="D17" s="701" t="str">
        <f>+'5. StepenIskorMreže'!M17</f>
        <v> </v>
      </c>
      <c r="E17" s="695">
        <f>IF('3. Troš. Оpreme'!$L$17=0,0,+IF(D17&gt;0.6,0,+$N$11*$N$13*(1-D17)))</f>
        <v>0</v>
      </c>
      <c r="F17" s="702">
        <f aca="true" t="shared" si="0" ref="F17:F42">IF(D17&gt;0.6,0,+$N$11*$N$14*(1-D17))</f>
        <v>0</v>
      </c>
      <c r="G17" s="703">
        <f aca="true" t="shared" si="1" ref="G17:G42">IF(D17&gt;0.6,0,+$N$11*$N$15*(1-D17))</f>
        <v>0</v>
      </c>
      <c r="H17" s="698" t="str">
        <f>+'5. StepenIskorMreže'!N17</f>
        <v> </v>
      </c>
      <c r="I17" s="673"/>
      <c r="J17" s="673"/>
      <c r="K17" s="710"/>
      <c r="L17" s="711"/>
      <c r="M17" s="651"/>
      <c r="N17" s="651"/>
      <c r="P17" s="638"/>
    </row>
    <row r="18" spans="2:16" s="682" customFormat="1" ht="11.25" customHeight="1">
      <c r="B18" s="692">
        <f>'5. StepenIskorMreže'!B18</f>
        <v>6</v>
      </c>
      <c r="C18" s="706">
        <f>+'5. StepenIskorMreže'!C18</f>
        <v>0</v>
      </c>
      <c r="D18" s="701" t="str">
        <f>+'5. StepenIskorMreže'!M18</f>
        <v> </v>
      </c>
      <c r="E18" s="695">
        <f>IF('3. Troš. Оpreme'!$L$17=0,0,+IF(D18&gt;0.6,0,+$N$11*$N$13*(1-D18)))</f>
        <v>0</v>
      </c>
      <c r="F18" s="702">
        <f t="shared" si="0"/>
        <v>0</v>
      </c>
      <c r="G18" s="703">
        <f t="shared" si="1"/>
        <v>0</v>
      </c>
      <c r="H18" s="698" t="str">
        <f>+'5. StepenIskorMreže'!N18</f>
        <v> </v>
      </c>
      <c r="I18" s="673"/>
      <c r="J18" s="673"/>
      <c r="P18" s="638"/>
    </row>
    <row r="19" spans="2:16" s="682" customFormat="1" ht="11.25" customHeight="1">
      <c r="B19" s="692">
        <f>'5. StepenIskorMreže'!B19</f>
        <v>7</v>
      </c>
      <c r="C19" s="706">
        <f>+'5. StepenIskorMreže'!C19</f>
        <v>0</v>
      </c>
      <c r="D19" s="701" t="str">
        <f>+'5. StepenIskorMreže'!M19</f>
        <v> </v>
      </c>
      <c r="E19" s="695">
        <f>IF('3. Troš. Оpreme'!$L$17=0,0,+IF(D19&gt;0.6,0,+$N$11*$N$13*(1-D19)))</f>
        <v>0</v>
      </c>
      <c r="F19" s="702">
        <f t="shared" si="0"/>
        <v>0</v>
      </c>
      <c r="G19" s="703">
        <f t="shared" si="1"/>
        <v>0</v>
      </c>
      <c r="H19" s="698" t="str">
        <f>+'5. StepenIskorMreže'!N19</f>
        <v> </v>
      </c>
      <c r="I19" s="673"/>
      <c r="J19" s="673"/>
      <c r="P19" s="638"/>
    </row>
    <row r="20" spans="2:16" s="682" customFormat="1" ht="11.25" customHeight="1">
      <c r="B20" s="692">
        <f>'5. StepenIskorMreže'!B20</f>
        <v>8</v>
      </c>
      <c r="C20" s="706">
        <f>+'5. StepenIskorMreže'!C20</f>
        <v>0</v>
      </c>
      <c r="D20" s="701" t="str">
        <f>+'5. StepenIskorMreže'!M20</f>
        <v> </v>
      </c>
      <c r="E20" s="695">
        <f>IF('3. Troš. Оpreme'!$L$17=0,0,+IF(D20&gt;0.6,0,+$N$11*$N$13*(1-D20)))</f>
        <v>0</v>
      </c>
      <c r="F20" s="702">
        <f t="shared" si="0"/>
        <v>0</v>
      </c>
      <c r="G20" s="703">
        <f t="shared" si="1"/>
        <v>0</v>
      </c>
      <c r="H20" s="698" t="str">
        <f>+'5. StepenIskorMreže'!N20</f>
        <v> </v>
      </c>
      <c r="I20" s="673"/>
      <c r="J20" s="673"/>
      <c r="K20" s="673"/>
      <c r="L20" s="673"/>
      <c r="M20" s="712"/>
      <c r="P20" s="638"/>
    </row>
    <row r="21" spans="2:16" s="682" customFormat="1" ht="11.25" customHeight="1">
      <c r="B21" s="692">
        <f>'5. StepenIskorMreže'!B21</f>
        <v>9</v>
      </c>
      <c r="C21" s="706">
        <f>+'5. StepenIskorMreže'!C21</f>
        <v>0</v>
      </c>
      <c r="D21" s="701" t="str">
        <f>+'5. StepenIskorMreže'!M21</f>
        <v> </v>
      </c>
      <c r="E21" s="695">
        <f>IF('3. Troš. Оpreme'!$L$17=0,0,+IF(D21&gt;0.6,0,+$N$11*$N$13*(1-D21)))</f>
        <v>0</v>
      </c>
      <c r="F21" s="702">
        <f t="shared" si="0"/>
        <v>0</v>
      </c>
      <c r="G21" s="703">
        <f t="shared" si="1"/>
        <v>0</v>
      </c>
      <c r="H21" s="698" t="str">
        <f>+'5. StepenIskorMreže'!N21</f>
        <v> </v>
      </c>
      <c r="I21" s="673"/>
      <c r="J21" s="673"/>
      <c r="K21" s="673"/>
      <c r="L21" s="673"/>
      <c r="M21" s="712"/>
      <c r="P21" s="638"/>
    </row>
    <row r="22" spans="2:17" s="682" customFormat="1" ht="11.25" customHeight="1">
      <c r="B22" s="692">
        <f>'5. StepenIskorMreže'!B22</f>
        <v>10</v>
      </c>
      <c r="C22" s="706">
        <f>+'5. StepenIskorMreže'!C22</f>
        <v>0</v>
      </c>
      <c r="D22" s="701" t="str">
        <f>+'5. StepenIskorMreže'!M22</f>
        <v> </v>
      </c>
      <c r="E22" s="695">
        <f>IF('3. Troš. Оpreme'!$L$17=0,0,+IF(D22&gt;0.6,0,+$N$11*$N$13*(1-D22)))</f>
        <v>0</v>
      </c>
      <c r="F22" s="702">
        <f t="shared" si="0"/>
        <v>0</v>
      </c>
      <c r="G22" s="703">
        <f t="shared" si="1"/>
        <v>0</v>
      </c>
      <c r="H22" s="698" t="str">
        <f>+'5. StepenIskorMreže'!N22</f>
        <v> </v>
      </c>
      <c r="I22" s="673"/>
      <c r="J22" s="673"/>
      <c r="K22" s="673"/>
      <c r="L22" s="673"/>
      <c r="M22" s="712"/>
      <c r="O22" s="509"/>
      <c r="P22" s="691"/>
      <c r="Q22" s="509"/>
    </row>
    <row r="23" spans="2:17" s="713" customFormat="1" ht="11.25" customHeight="1">
      <c r="B23" s="692">
        <f>'5. StepenIskorMreže'!B23</f>
        <v>11</v>
      </c>
      <c r="C23" s="706">
        <f>+'5. StepenIskorMreže'!C23</f>
        <v>0</v>
      </c>
      <c r="D23" s="701" t="str">
        <f>+'5. StepenIskorMreže'!M23</f>
        <v> </v>
      </c>
      <c r="E23" s="695">
        <f>IF('3. Troš. Оpreme'!$L$17=0,0,+IF(D23&gt;0.6,0,+$N$11*$N$13*(1-D23)))</f>
        <v>0</v>
      </c>
      <c r="F23" s="702">
        <f t="shared" si="0"/>
        <v>0</v>
      </c>
      <c r="G23" s="703">
        <f t="shared" si="1"/>
        <v>0</v>
      </c>
      <c r="H23" s="698" t="str">
        <f>+'5. StepenIskorMreže'!N23</f>
        <v> </v>
      </c>
      <c r="I23" s="714"/>
      <c r="J23" s="714"/>
      <c r="K23" s="714"/>
      <c r="L23" s="714"/>
      <c r="M23" s="715"/>
      <c r="O23" s="716"/>
      <c r="P23" s="717"/>
      <c r="Q23" s="716"/>
    </row>
    <row r="24" spans="2:17" s="713" customFormat="1" ht="11.25" customHeight="1">
      <c r="B24" s="692">
        <f>'5. StepenIskorMreže'!B24</f>
        <v>12</v>
      </c>
      <c r="C24" s="706">
        <f>+'5. StepenIskorMreže'!C24</f>
        <v>0</v>
      </c>
      <c r="D24" s="701" t="str">
        <f>+'5. StepenIskorMreže'!M24</f>
        <v> </v>
      </c>
      <c r="E24" s="695">
        <f>IF('3. Troš. Оpreme'!$L$17=0,0,+IF(D24&gt;0.6,0,+$N$11*$N$13*(1-D24)))</f>
        <v>0</v>
      </c>
      <c r="F24" s="702">
        <f t="shared" si="0"/>
        <v>0</v>
      </c>
      <c r="G24" s="703">
        <f t="shared" si="1"/>
        <v>0</v>
      </c>
      <c r="H24" s="698" t="str">
        <f>+'5. StepenIskorMreže'!N24</f>
        <v> </v>
      </c>
      <c r="I24" s="718"/>
      <c r="J24" s="718"/>
      <c r="K24" s="718"/>
      <c r="L24" s="718"/>
      <c r="M24" s="718"/>
      <c r="O24" s="716"/>
      <c r="P24" s="717"/>
      <c r="Q24" s="716"/>
    </row>
    <row r="25" spans="2:16" s="719" customFormat="1" ht="11.25" customHeight="1">
      <c r="B25" s="692">
        <f>'5. StepenIskorMreže'!B25</f>
        <v>13</v>
      </c>
      <c r="C25" s="706">
        <f>+'5. StepenIskorMreže'!C25</f>
        <v>0</v>
      </c>
      <c r="D25" s="701" t="str">
        <f>+'5. StepenIskorMreže'!M25</f>
        <v> </v>
      </c>
      <c r="E25" s="695">
        <f>IF('3. Troš. Оpreme'!$L$17=0,0,+IF(D25&gt;0.6,0,+$N$11*$N$13*(1-D25)))</f>
        <v>0</v>
      </c>
      <c r="F25" s="702">
        <f t="shared" si="0"/>
        <v>0</v>
      </c>
      <c r="G25" s="703">
        <f t="shared" si="1"/>
        <v>0</v>
      </c>
      <c r="H25" s="698" t="str">
        <f>+'5. StepenIskorMreže'!N25</f>
        <v> </v>
      </c>
      <c r="P25" s="720"/>
    </row>
    <row r="26" spans="1:16" s="719" customFormat="1" ht="11.25" customHeight="1">
      <c r="A26" s="721"/>
      <c r="B26" s="692">
        <f>'5. StepenIskorMreže'!B26</f>
        <v>14</v>
      </c>
      <c r="C26" s="706">
        <f>+'5. StepenIskorMreže'!C26</f>
        <v>0</v>
      </c>
      <c r="D26" s="701" t="str">
        <f>+'5. StepenIskorMreže'!M26</f>
        <v> </v>
      </c>
      <c r="E26" s="695">
        <f>IF('3. Troš. Оpreme'!$L$17=0,0,+IF(D26&gt;0.6,0,+$N$11*$N$13*(1-D26)))</f>
        <v>0</v>
      </c>
      <c r="F26" s="702">
        <f t="shared" si="0"/>
        <v>0</v>
      </c>
      <c r="G26" s="703">
        <f t="shared" si="1"/>
        <v>0</v>
      </c>
      <c r="H26" s="698" t="str">
        <f>+'5. StepenIskorMreže'!N26</f>
        <v> </v>
      </c>
      <c r="P26" s="720"/>
    </row>
    <row r="27" spans="1:16" s="719" customFormat="1" ht="11.25" customHeight="1">
      <c r="A27" s="41"/>
      <c r="B27" s="692">
        <f>'5. StepenIskorMreže'!B27</f>
        <v>15</v>
      </c>
      <c r="C27" s="706">
        <f>+'5. StepenIskorMreže'!C27</f>
        <v>0</v>
      </c>
      <c r="D27" s="701" t="str">
        <f>+'5. StepenIskorMreže'!M27</f>
        <v> </v>
      </c>
      <c r="E27" s="695">
        <f>IF('3. Troš. Оpreme'!$L$17=0,0,+IF(D27&gt;0.6,0,+$N$11*$N$13*(1-D27)))</f>
        <v>0</v>
      </c>
      <c r="F27" s="702">
        <f t="shared" si="0"/>
        <v>0</v>
      </c>
      <c r="G27" s="703">
        <f t="shared" si="1"/>
        <v>0</v>
      </c>
      <c r="H27" s="698" t="str">
        <f>+'5. StepenIskorMreže'!N27</f>
        <v> </v>
      </c>
      <c r="P27" s="720"/>
    </row>
    <row r="28" spans="1:16" s="719" customFormat="1" ht="11.25" customHeight="1">
      <c r="A28" s="41"/>
      <c r="B28" s="692">
        <f>'5. StepenIskorMreže'!B28</f>
        <v>16</v>
      </c>
      <c r="C28" s="706">
        <f>+'5. StepenIskorMreže'!C28</f>
        <v>0</v>
      </c>
      <c r="D28" s="701" t="str">
        <f>+'5. StepenIskorMreže'!M28</f>
        <v> </v>
      </c>
      <c r="E28" s="695">
        <f>IF('3. Troš. Оpreme'!$L$17=0,0,+IF(D28&gt;0.6,0,+$N$11*$N$13*(1-D28)))</f>
        <v>0</v>
      </c>
      <c r="F28" s="702">
        <f t="shared" si="0"/>
        <v>0</v>
      </c>
      <c r="G28" s="703">
        <f t="shared" si="1"/>
        <v>0</v>
      </c>
      <c r="H28" s="698" t="str">
        <f>+'5. StepenIskorMreže'!N28</f>
        <v> </v>
      </c>
      <c r="P28" s="720"/>
    </row>
    <row r="29" spans="1:16" s="719" customFormat="1" ht="11.25" customHeight="1">
      <c r="A29" s="41"/>
      <c r="B29" s="692">
        <f>'5. StepenIskorMreže'!B29</f>
        <v>17</v>
      </c>
      <c r="C29" s="706">
        <f>+'5. StepenIskorMreže'!C29</f>
        <v>0</v>
      </c>
      <c r="D29" s="701" t="str">
        <f>+'5. StepenIskorMreže'!M29</f>
        <v> </v>
      </c>
      <c r="E29" s="695">
        <f>IF('3. Troš. Оpreme'!$L$17=0,0,+IF(D29&gt;0.6,0,+$N$11*$N$13*(1-D29)))</f>
        <v>0</v>
      </c>
      <c r="F29" s="702">
        <f t="shared" si="0"/>
        <v>0</v>
      </c>
      <c r="G29" s="703">
        <f t="shared" si="1"/>
        <v>0</v>
      </c>
      <c r="H29" s="698" t="str">
        <f>+'5. StepenIskorMreže'!N29</f>
        <v> </v>
      </c>
      <c r="P29" s="720"/>
    </row>
    <row r="30" spans="1:16" s="719" customFormat="1" ht="11.25" customHeight="1">
      <c r="A30" s="41"/>
      <c r="B30" s="692">
        <f>'5. StepenIskorMreže'!B30</f>
        <v>18</v>
      </c>
      <c r="C30" s="706">
        <f>+'5. StepenIskorMreže'!C30</f>
        <v>0</v>
      </c>
      <c r="D30" s="701" t="str">
        <f>+'5. StepenIskorMreže'!M30</f>
        <v> </v>
      </c>
      <c r="E30" s="695">
        <f>IF('3. Troš. Оpreme'!$L$17=0,0,+IF(D30&gt;0.6,0,+$N$11*$N$13*(1-D30)))</f>
        <v>0</v>
      </c>
      <c r="F30" s="702">
        <f t="shared" si="0"/>
        <v>0</v>
      </c>
      <c r="G30" s="703">
        <f t="shared" si="1"/>
        <v>0</v>
      </c>
      <c r="H30" s="698" t="str">
        <f>+'5. StepenIskorMreže'!N30</f>
        <v> </v>
      </c>
      <c r="P30" s="720"/>
    </row>
    <row r="31" spans="1:16" s="719" customFormat="1" ht="11.25" customHeight="1">
      <c r="A31" s="41"/>
      <c r="B31" s="692">
        <f>'5. StepenIskorMreže'!B31</f>
        <v>19</v>
      </c>
      <c r="C31" s="706">
        <f>+'5. StepenIskorMreže'!C31</f>
        <v>0</v>
      </c>
      <c r="D31" s="701" t="str">
        <f>+'5. StepenIskorMreže'!M31</f>
        <v> </v>
      </c>
      <c r="E31" s="695">
        <f>IF('3. Troš. Оpreme'!$L$17=0,0,+IF(D31&gt;0.6,0,+$N$11*$N$13*(1-D31)))</f>
        <v>0</v>
      </c>
      <c r="F31" s="702">
        <f t="shared" si="0"/>
        <v>0</v>
      </c>
      <c r="G31" s="703">
        <f t="shared" si="1"/>
        <v>0</v>
      </c>
      <c r="H31" s="698" t="str">
        <f>+'5. StepenIskorMreže'!N31</f>
        <v> </v>
      </c>
      <c r="P31" s="720"/>
    </row>
    <row r="32" spans="1:16" s="719" customFormat="1" ht="11.25" customHeight="1">
      <c r="A32" s="41"/>
      <c r="B32" s="692">
        <f>'5. StepenIskorMreže'!B32</f>
        <v>20</v>
      </c>
      <c r="C32" s="706">
        <f>+'5. StepenIskorMreže'!C32</f>
        <v>0</v>
      </c>
      <c r="D32" s="701" t="str">
        <f>+'5. StepenIskorMreže'!M32</f>
        <v> </v>
      </c>
      <c r="E32" s="695">
        <f>IF('3. Troš. Оpreme'!$L$17=0,0,+IF(D32&gt;0.6,0,+$N$11*$N$13*(1-D32)))</f>
        <v>0</v>
      </c>
      <c r="F32" s="702">
        <f t="shared" si="0"/>
        <v>0</v>
      </c>
      <c r="G32" s="703">
        <f t="shared" si="1"/>
        <v>0</v>
      </c>
      <c r="H32" s="698" t="str">
        <f>+'5. StepenIskorMreže'!N32</f>
        <v> </v>
      </c>
      <c r="P32" s="720"/>
    </row>
    <row r="33" spans="1:16" s="719" customFormat="1" ht="11.25" customHeight="1">
      <c r="A33" s="41"/>
      <c r="B33" s="692">
        <f>'5. StepenIskorMreže'!B33</f>
        <v>21</v>
      </c>
      <c r="C33" s="706">
        <f>+'5. StepenIskorMreže'!C33</f>
        <v>0</v>
      </c>
      <c r="D33" s="701" t="str">
        <f>+'5. StepenIskorMreže'!M33</f>
        <v> </v>
      </c>
      <c r="E33" s="695">
        <f>IF('3. Troš. Оpreme'!$L$17=0,0,+IF(D33&gt;0.6,0,+$N$11*$N$13*(1-D33)))</f>
        <v>0</v>
      </c>
      <c r="F33" s="702">
        <f t="shared" si="0"/>
        <v>0</v>
      </c>
      <c r="G33" s="703">
        <f t="shared" si="1"/>
        <v>0</v>
      </c>
      <c r="H33" s="698" t="str">
        <f>+'5. StepenIskorMreže'!N33</f>
        <v> </v>
      </c>
      <c r="P33" s="720"/>
    </row>
    <row r="34" spans="1:16" s="719" customFormat="1" ht="11.25" customHeight="1">
      <c r="A34" s="41"/>
      <c r="B34" s="692">
        <f>'5. StepenIskorMreže'!B34</f>
        <v>22</v>
      </c>
      <c r="C34" s="706">
        <f>+'5. StepenIskorMreže'!C34</f>
        <v>0</v>
      </c>
      <c r="D34" s="701" t="str">
        <f>+'5. StepenIskorMreže'!M34</f>
        <v> </v>
      </c>
      <c r="E34" s="695">
        <f>IF('3. Troš. Оpreme'!$L$17=0,0,+IF(D34&gt;0.6,0,+$N$11*$N$13*(1-D34)))</f>
        <v>0</v>
      </c>
      <c r="F34" s="702">
        <f t="shared" si="0"/>
        <v>0</v>
      </c>
      <c r="G34" s="703">
        <f t="shared" si="1"/>
        <v>0</v>
      </c>
      <c r="H34" s="698" t="str">
        <f>+'5. StepenIskorMreže'!N34</f>
        <v> </v>
      </c>
      <c r="P34" s="720"/>
    </row>
    <row r="35" spans="2:16" s="719" customFormat="1" ht="11.25" customHeight="1">
      <c r="B35" s="692">
        <f>'5. StepenIskorMreže'!B35</f>
        <v>23</v>
      </c>
      <c r="C35" s="706">
        <f>+'5. StepenIskorMreže'!C35</f>
        <v>0</v>
      </c>
      <c r="D35" s="701" t="str">
        <f>+'5. StepenIskorMreže'!M35</f>
        <v> </v>
      </c>
      <c r="E35" s="695">
        <f>IF('3. Troš. Оpreme'!$L$17=0,0,+IF(D35&gt;0.6,0,+$N$11*$N$13*(1-D35)))</f>
        <v>0</v>
      </c>
      <c r="F35" s="702">
        <f t="shared" si="0"/>
        <v>0</v>
      </c>
      <c r="G35" s="703">
        <f t="shared" si="1"/>
        <v>0</v>
      </c>
      <c r="H35" s="698" t="str">
        <f>+'5. StepenIskorMreže'!N35</f>
        <v> </v>
      </c>
      <c r="P35" s="720"/>
    </row>
    <row r="36" spans="2:16" s="719" customFormat="1" ht="11.25" customHeight="1">
      <c r="B36" s="692">
        <f>'5. StepenIskorMreže'!B36</f>
        <v>24</v>
      </c>
      <c r="C36" s="706">
        <f>+'5. StepenIskorMreže'!C36</f>
        <v>0</v>
      </c>
      <c r="D36" s="701" t="str">
        <f>+'5. StepenIskorMreže'!M36</f>
        <v> </v>
      </c>
      <c r="E36" s="695">
        <f>IF('3. Troš. Оpreme'!$L$17=0,0,+IF(D36&gt;0.6,0,+$N$11*$N$13*(1-D36)))</f>
        <v>0</v>
      </c>
      <c r="F36" s="702">
        <f t="shared" si="0"/>
        <v>0</v>
      </c>
      <c r="G36" s="703">
        <f t="shared" si="1"/>
        <v>0</v>
      </c>
      <c r="H36" s="698" t="str">
        <f>+'5. StepenIskorMreže'!N36</f>
        <v> </v>
      </c>
      <c r="P36" s="720"/>
    </row>
    <row r="37" spans="2:16" s="719" customFormat="1" ht="11.25" customHeight="1">
      <c r="B37" s="692">
        <f>'5. StepenIskorMreže'!B37</f>
        <v>25</v>
      </c>
      <c r="C37" s="706">
        <f>+'5. StepenIskorMreže'!C37</f>
        <v>0</v>
      </c>
      <c r="D37" s="701" t="str">
        <f>+'5. StepenIskorMreže'!M37</f>
        <v> </v>
      </c>
      <c r="E37" s="695">
        <f>IF('3. Troš. Оpreme'!$L$17=0,0,+IF(D37&gt;0.6,0,+$N$11*$N$13*(1-D37)))</f>
        <v>0</v>
      </c>
      <c r="F37" s="702">
        <f t="shared" si="0"/>
        <v>0</v>
      </c>
      <c r="G37" s="703">
        <f t="shared" si="1"/>
        <v>0</v>
      </c>
      <c r="H37" s="698" t="str">
        <f>+'5. StepenIskorMreže'!N37</f>
        <v> </v>
      </c>
      <c r="P37" s="720"/>
    </row>
    <row r="38" spans="2:16" s="719" customFormat="1" ht="11.25" customHeight="1">
      <c r="B38" s="692">
        <f>'5. StepenIskorMreže'!B38</f>
        <v>26</v>
      </c>
      <c r="C38" s="706">
        <f>+'5. StepenIskorMreže'!C38</f>
        <v>0</v>
      </c>
      <c r="D38" s="701" t="str">
        <f>+'5. StepenIskorMreže'!M38</f>
        <v> </v>
      </c>
      <c r="E38" s="695">
        <f>IF('3. Troš. Оpreme'!$L$17=0,0,+IF(D38&gt;0.6,0,+$N$11*$N$13*(1-D38)))</f>
        <v>0</v>
      </c>
      <c r="F38" s="702">
        <f t="shared" si="0"/>
        <v>0</v>
      </c>
      <c r="G38" s="703">
        <f t="shared" si="1"/>
        <v>0</v>
      </c>
      <c r="H38" s="698" t="str">
        <f>+'5. StepenIskorMreže'!N38</f>
        <v> </v>
      </c>
      <c r="P38" s="720"/>
    </row>
    <row r="39" spans="2:16" s="719" customFormat="1" ht="11.25" customHeight="1">
      <c r="B39" s="692">
        <f>'5. StepenIskorMreže'!B39</f>
        <v>27</v>
      </c>
      <c r="C39" s="706">
        <f>+'5. StepenIskorMreže'!C39</f>
        <v>0</v>
      </c>
      <c r="D39" s="701" t="str">
        <f>+'5. StepenIskorMreže'!M39</f>
        <v> </v>
      </c>
      <c r="E39" s="695">
        <f>IF('3. Troš. Оpreme'!$L$17=0,0,+IF(D39&gt;0.6,0,+$N$11*$N$13*(1-D39)))</f>
        <v>0</v>
      </c>
      <c r="F39" s="702">
        <f t="shared" si="0"/>
        <v>0</v>
      </c>
      <c r="G39" s="703">
        <f t="shared" si="1"/>
        <v>0</v>
      </c>
      <c r="H39" s="698" t="str">
        <f>+'5. StepenIskorMreže'!N39</f>
        <v> </v>
      </c>
      <c r="P39" s="720"/>
    </row>
    <row r="40" spans="2:16" s="719" customFormat="1" ht="11.25" customHeight="1">
      <c r="B40" s="692">
        <f>'5. StepenIskorMreže'!B40</f>
        <v>28</v>
      </c>
      <c r="C40" s="706">
        <f>+'5. StepenIskorMreže'!C40</f>
        <v>0</v>
      </c>
      <c r="D40" s="701" t="str">
        <f>+'5. StepenIskorMreže'!M40</f>
        <v> </v>
      </c>
      <c r="E40" s="695">
        <f>IF('3. Troš. Оpreme'!$L$17=0,0,+IF(D40&gt;0.6,0,+$N$11*$N$13*(1-D40)))</f>
        <v>0</v>
      </c>
      <c r="F40" s="702">
        <f t="shared" si="0"/>
        <v>0</v>
      </c>
      <c r="G40" s="703">
        <f t="shared" si="1"/>
        <v>0</v>
      </c>
      <c r="H40" s="698" t="str">
        <f>+'5. StepenIskorMreže'!N40</f>
        <v> </v>
      </c>
      <c r="P40" s="720"/>
    </row>
    <row r="41" spans="2:16" s="719" customFormat="1" ht="11.25" customHeight="1">
      <c r="B41" s="692">
        <f>'5. StepenIskorMreže'!B41</f>
        <v>29</v>
      </c>
      <c r="C41" s="706">
        <f>+'5. StepenIskorMreže'!C41</f>
        <v>0</v>
      </c>
      <c r="D41" s="701" t="str">
        <f>+'5. StepenIskorMreže'!M41</f>
        <v> </v>
      </c>
      <c r="E41" s="695">
        <f>IF('3. Troš. Оpreme'!$L$17=0,0,+IF(D41&gt;0.6,0,+$N$11*$N$13*(1-D41)))</f>
        <v>0</v>
      </c>
      <c r="F41" s="702">
        <f t="shared" si="0"/>
        <v>0</v>
      </c>
      <c r="G41" s="703">
        <f t="shared" si="1"/>
        <v>0</v>
      </c>
      <c r="H41" s="698" t="str">
        <f>+'5. StepenIskorMreže'!N41</f>
        <v> </v>
      </c>
      <c r="P41" s="720"/>
    </row>
    <row r="42" spans="2:16" s="719" customFormat="1" ht="12.75">
      <c r="B42" s="692">
        <f>'5. StepenIskorMreže'!B42</f>
        <v>30</v>
      </c>
      <c r="C42" s="706">
        <f>+'5. StepenIskorMreže'!C42</f>
        <v>0</v>
      </c>
      <c r="D42" s="701" t="str">
        <f>+'5. StepenIskorMreže'!M42</f>
        <v> </v>
      </c>
      <c r="E42" s="695">
        <f>IF('3. Troš. Оpreme'!$L$17=0,0,+IF(D42&gt;0.6,0,+$N$11*$N$13*(1-D42)))</f>
        <v>0</v>
      </c>
      <c r="F42" s="702">
        <f t="shared" si="0"/>
        <v>0</v>
      </c>
      <c r="G42" s="703">
        <f t="shared" si="1"/>
        <v>0</v>
      </c>
      <c r="H42" s="698" t="str">
        <f>+'5. StepenIskorMreže'!N42</f>
        <v> </v>
      </c>
      <c r="P42" s="720"/>
    </row>
    <row r="43" spans="2:16" s="719" customFormat="1" ht="12.75">
      <c r="B43" s="728"/>
      <c r="C43" s="729"/>
      <c r="D43" s="730"/>
      <c r="E43" s="731"/>
      <c r="F43" s="731"/>
      <c r="G43" s="731"/>
      <c r="H43" s="732"/>
      <c r="P43" s="720"/>
    </row>
    <row r="44" spans="2:16" s="719" customFormat="1" ht="12.75">
      <c r="B44" s="722"/>
      <c r="C44" s="723"/>
      <c r="D44" s="723"/>
      <c r="G44" s="724"/>
      <c r="P44" s="720"/>
    </row>
    <row r="45" spans="2:16" s="719" customFormat="1" ht="12.75">
      <c r="B45" s="722"/>
      <c r="C45" s="723"/>
      <c r="D45" s="723"/>
      <c r="G45" s="724"/>
      <c r="P45" s="720"/>
    </row>
    <row r="46" spans="2:16" s="719" customFormat="1" ht="12.75">
      <c r="B46" s="722"/>
      <c r="C46" s="723"/>
      <c r="D46" s="723"/>
      <c r="G46" s="724"/>
      <c r="P46" s="720"/>
    </row>
    <row r="47" spans="2:16" s="719" customFormat="1" ht="12.75">
      <c r="B47" s="722"/>
      <c r="C47" s="723"/>
      <c r="D47" s="723"/>
      <c r="G47" s="724"/>
      <c r="P47" s="720"/>
    </row>
    <row r="48" spans="2:16" s="719" customFormat="1" ht="12.75">
      <c r="B48" s="722"/>
      <c r="C48" s="723"/>
      <c r="D48" s="723"/>
      <c r="G48" s="724"/>
      <c r="P48" s="720"/>
    </row>
    <row r="49" spans="2:16" s="719" customFormat="1" ht="12.75">
      <c r="B49" s="722"/>
      <c r="C49" s="723"/>
      <c r="D49" s="723"/>
      <c r="G49" s="724"/>
      <c r="P49" s="720"/>
    </row>
    <row r="50" spans="2:16" s="719" customFormat="1" ht="12.75">
      <c r="B50" s="722"/>
      <c r="C50" s="723"/>
      <c r="D50" s="723"/>
      <c r="G50" s="724"/>
      <c r="P50" s="720"/>
    </row>
    <row r="51" spans="2:16" s="719" customFormat="1" ht="12.75">
      <c r="B51" s="722"/>
      <c r="C51" s="723"/>
      <c r="D51" s="723"/>
      <c r="G51" s="724"/>
      <c r="P51" s="720"/>
    </row>
    <row r="52" spans="2:16" s="719" customFormat="1" ht="12.75">
      <c r="B52" s="722"/>
      <c r="C52" s="723"/>
      <c r="D52" s="723"/>
      <c r="G52" s="724"/>
      <c r="P52" s="720"/>
    </row>
    <row r="53" spans="2:16" s="719" customFormat="1" ht="12.75">
      <c r="B53" s="722"/>
      <c r="C53" s="723"/>
      <c r="D53" s="723"/>
      <c r="G53" s="724"/>
      <c r="P53" s="720"/>
    </row>
    <row r="54" spans="2:16" s="719" customFormat="1" ht="12.75">
      <c r="B54" s="722"/>
      <c r="C54" s="723"/>
      <c r="D54" s="723"/>
      <c r="G54" s="724"/>
      <c r="P54" s="720"/>
    </row>
    <row r="55" spans="2:16" s="719" customFormat="1" ht="12.75">
      <c r="B55" s="722"/>
      <c r="C55" s="723"/>
      <c r="D55" s="723"/>
      <c r="G55" s="724"/>
      <c r="P55" s="720"/>
    </row>
    <row r="56" spans="2:16" s="719" customFormat="1" ht="12.75">
      <c r="B56" s="722"/>
      <c r="C56" s="723"/>
      <c r="D56" s="723"/>
      <c r="G56" s="724"/>
      <c r="P56" s="720"/>
    </row>
    <row r="57" spans="2:16" s="719" customFormat="1" ht="12.75">
      <c r="B57" s="722"/>
      <c r="C57" s="723"/>
      <c r="D57" s="723"/>
      <c r="G57" s="724"/>
      <c r="P57" s="720"/>
    </row>
    <row r="58" spans="2:16" s="719" customFormat="1" ht="12.75">
      <c r="B58" s="722"/>
      <c r="C58" s="723"/>
      <c r="D58" s="723"/>
      <c r="G58" s="724"/>
      <c r="P58" s="720"/>
    </row>
    <row r="59" spans="2:16" s="719" customFormat="1" ht="12.75">
      <c r="B59" s="722"/>
      <c r="C59" s="723"/>
      <c r="D59" s="723"/>
      <c r="G59" s="724"/>
      <c r="P59" s="720"/>
    </row>
    <row r="60" spans="2:16" s="719" customFormat="1" ht="12.75">
      <c r="B60" s="722"/>
      <c r="C60" s="723"/>
      <c r="D60" s="723"/>
      <c r="G60" s="724"/>
      <c r="P60" s="720"/>
    </row>
    <row r="61" spans="2:16" s="719" customFormat="1" ht="12.75">
      <c r="B61" s="722"/>
      <c r="C61" s="723"/>
      <c r="D61" s="723"/>
      <c r="G61" s="724"/>
      <c r="P61" s="720"/>
    </row>
    <row r="62" spans="2:16" s="719" customFormat="1" ht="12.75">
      <c r="B62" s="722"/>
      <c r="C62" s="723"/>
      <c r="D62" s="723"/>
      <c r="G62" s="724"/>
      <c r="P62" s="720"/>
    </row>
    <row r="63" spans="2:16" s="719" customFormat="1" ht="12.75">
      <c r="B63" s="722"/>
      <c r="C63" s="723"/>
      <c r="D63" s="723"/>
      <c r="G63" s="724"/>
      <c r="P63" s="720"/>
    </row>
    <row r="64" spans="2:16" s="719" customFormat="1" ht="12.75">
      <c r="B64" s="722"/>
      <c r="C64" s="723"/>
      <c r="D64" s="723"/>
      <c r="G64" s="724"/>
      <c r="P64" s="720"/>
    </row>
    <row r="65" spans="2:16" s="719" customFormat="1" ht="12.75">
      <c r="B65" s="722"/>
      <c r="C65" s="723"/>
      <c r="D65" s="723"/>
      <c r="G65" s="724"/>
      <c r="P65" s="720"/>
    </row>
    <row r="66" spans="2:16" s="719" customFormat="1" ht="12.75">
      <c r="B66" s="722"/>
      <c r="C66" s="723"/>
      <c r="D66" s="723"/>
      <c r="G66" s="724"/>
      <c r="P66" s="720"/>
    </row>
    <row r="67" spans="2:16" s="719" customFormat="1" ht="12.75">
      <c r="B67" s="722"/>
      <c r="C67" s="723"/>
      <c r="D67" s="723"/>
      <c r="G67" s="724"/>
      <c r="P67" s="720"/>
    </row>
    <row r="68" spans="2:16" s="719" customFormat="1" ht="12.75">
      <c r="B68" s="722"/>
      <c r="C68" s="723"/>
      <c r="D68" s="723"/>
      <c r="G68" s="724"/>
      <c r="P68" s="720"/>
    </row>
    <row r="69" spans="2:16" s="719" customFormat="1" ht="12.75">
      <c r="B69" s="722"/>
      <c r="C69" s="723"/>
      <c r="D69" s="723"/>
      <c r="G69" s="724"/>
      <c r="P69" s="720"/>
    </row>
    <row r="70" spans="2:16" s="719" customFormat="1" ht="12.75">
      <c r="B70" s="722"/>
      <c r="C70" s="723"/>
      <c r="D70" s="723"/>
      <c r="G70" s="724"/>
      <c r="P70" s="720"/>
    </row>
    <row r="71" spans="2:16" s="719" customFormat="1" ht="12.75">
      <c r="B71" s="722"/>
      <c r="C71" s="723"/>
      <c r="D71" s="723"/>
      <c r="G71" s="724"/>
      <c r="P71" s="720"/>
    </row>
    <row r="72" spans="2:16" s="719" customFormat="1" ht="12.75">
      <c r="B72" s="722"/>
      <c r="C72" s="723"/>
      <c r="D72" s="723"/>
      <c r="G72" s="724"/>
      <c r="P72" s="720"/>
    </row>
    <row r="73" spans="2:16" s="719" customFormat="1" ht="12.75">
      <c r="B73" s="722"/>
      <c r="C73" s="723"/>
      <c r="D73" s="723"/>
      <c r="G73" s="724"/>
      <c r="P73" s="720"/>
    </row>
    <row r="74" spans="2:16" s="719" customFormat="1" ht="12.75">
      <c r="B74" s="722"/>
      <c r="C74" s="723"/>
      <c r="D74" s="723"/>
      <c r="G74" s="724"/>
      <c r="P74" s="720"/>
    </row>
    <row r="75" spans="2:16" s="719" customFormat="1" ht="12.75">
      <c r="B75" s="722"/>
      <c r="C75" s="723"/>
      <c r="D75" s="723"/>
      <c r="G75" s="724"/>
      <c r="P75" s="720"/>
    </row>
    <row r="76" spans="2:16" s="719" customFormat="1" ht="12.75">
      <c r="B76" s="722"/>
      <c r="C76" s="723"/>
      <c r="D76" s="723"/>
      <c r="G76" s="724"/>
      <c r="P76" s="720"/>
    </row>
    <row r="77" spans="2:16" s="719" customFormat="1" ht="12.75">
      <c r="B77" s="722"/>
      <c r="C77" s="723"/>
      <c r="D77" s="723"/>
      <c r="G77" s="724"/>
      <c r="P77" s="720"/>
    </row>
    <row r="78" spans="2:16" s="719" customFormat="1" ht="12.75">
      <c r="B78" s="722"/>
      <c r="C78" s="723"/>
      <c r="D78" s="723"/>
      <c r="G78" s="724"/>
      <c r="P78" s="720"/>
    </row>
    <row r="79" spans="2:16" s="719" customFormat="1" ht="12.75">
      <c r="B79" s="722"/>
      <c r="C79" s="723"/>
      <c r="D79" s="723"/>
      <c r="G79" s="724"/>
      <c r="P79" s="720"/>
    </row>
    <row r="80" spans="2:16" s="719" customFormat="1" ht="12.75">
      <c r="B80" s="722"/>
      <c r="C80" s="723"/>
      <c r="D80" s="723"/>
      <c r="G80" s="724"/>
      <c r="P80" s="720"/>
    </row>
    <row r="81" spans="2:16" s="719" customFormat="1" ht="12.75">
      <c r="B81" s="722"/>
      <c r="C81" s="723"/>
      <c r="D81" s="723"/>
      <c r="G81" s="724"/>
      <c r="P81" s="720"/>
    </row>
    <row r="82" spans="2:16" s="719" customFormat="1" ht="12.75">
      <c r="B82" s="722"/>
      <c r="C82" s="723"/>
      <c r="D82" s="723"/>
      <c r="G82" s="724"/>
      <c r="P82" s="720"/>
    </row>
    <row r="83" spans="2:16" s="719" customFormat="1" ht="12.75">
      <c r="B83" s="722"/>
      <c r="C83" s="723"/>
      <c r="D83" s="723"/>
      <c r="G83" s="724"/>
      <c r="P83" s="720"/>
    </row>
    <row r="84" spans="2:16" s="719" customFormat="1" ht="12.75">
      <c r="B84" s="722"/>
      <c r="C84" s="723"/>
      <c r="D84" s="723"/>
      <c r="G84" s="724"/>
      <c r="P84" s="720"/>
    </row>
    <row r="85" spans="2:16" s="719" customFormat="1" ht="12.75">
      <c r="B85" s="722"/>
      <c r="C85" s="723"/>
      <c r="D85" s="723"/>
      <c r="G85" s="724"/>
      <c r="P85" s="720"/>
    </row>
    <row r="86" spans="2:16" s="719" customFormat="1" ht="12.75">
      <c r="B86" s="722"/>
      <c r="C86" s="723"/>
      <c r="D86" s="723"/>
      <c r="G86" s="724"/>
      <c r="P86" s="720"/>
    </row>
    <row r="87" spans="2:16" s="719" customFormat="1" ht="12.75">
      <c r="B87" s="722"/>
      <c r="C87" s="723"/>
      <c r="D87" s="723"/>
      <c r="G87" s="724"/>
      <c r="P87" s="720"/>
    </row>
    <row r="88" spans="2:16" s="719" customFormat="1" ht="12.75">
      <c r="B88" s="722"/>
      <c r="C88" s="723"/>
      <c r="D88" s="723"/>
      <c r="G88" s="724"/>
      <c r="P88" s="720"/>
    </row>
    <row r="89" spans="2:16" s="719" customFormat="1" ht="12.75">
      <c r="B89" s="722"/>
      <c r="C89" s="723"/>
      <c r="D89" s="723"/>
      <c r="G89" s="724"/>
      <c r="P89" s="720"/>
    </row>
    <row r="90" spans="2:16" s="719" customFormat="1" ht="12.75">
      <c r="B90" s="722"/>
      <c r="C90" s="723"/>
      <c r="D90" s="723"/>
      <c r="G90" s="724"/>
      <c r="P90" s="720"/>
    </row>
    <row r="91" spans="2:16" s="719" customFormat="1" ht="12.75">
      <c r="B91" s="722"/>
      <c r="C91" s="723"/>
      <c r="D91" s="723"/>
      <c r="G91" s="724"/>
      <c r="P91" s="720"/>
    </row>
    <row r="92" spans="2:16" s="719" customFormat="1" ht="12.75">
      <c r="B92" s="722"/>
      <c r="C92" s="723"/>
      <c r="D92" s="723"/>
      <c r="G92" s="724"/>
      <c r="P92" s="720"/>
    </row>
    <row r="93" spans="2:16" s="719" customFormat="1" ht="12.75">
      <c r="B93" s="722"/>
      <c r="C93" s="723"/>
      <c r="D93" s="723"/>
      <c r="G93" s="724"/>
      <c r="P93" s="720"/>
    </row>
    <row r="94" spans="2:16" s="719" customFormat="1" ht="12.75">
      <c r="B94" s="722"/>
      <c r="C94" s="723"/>
      <c r="D94" s="723"/>
      <c r="G94" s="724"/>
      <c r="P94" s="720"/>
    </row>
    <row r="95" spans="2:16" s="719" customFormat="1" ht="12.75">
      <c r="B95" s="722"/>
      <c r="C95" s="723"/>
      <c r="D95" s="723"/>
      <c r="G95" s="724"/>
      <c r="P95" s="720"/>
    </row>
    <row r="96" spans="2:16" s="719" customFormat="1" ht="12.75">
      <c r="B96" s="722"/>
      <c r="C96" s="723"/>
      <c r="D96" s="723"/>
      <c r="G96" s="724"/>
      <c r="P96" s="720"/>
    </row>
    <row r="97" spans="2:16" s="719" customFormat="1" ht="12.75">
      <c r="B97" s="722"/>
      <c r="C97" s="723"/>
      <c r="D97" s="723"/>
      <c r="G97" s="724"/>
      <c r="P97" s="720"/>
    </row>
    <row r="98" spans="2:16" s="719" customFormat="1" ht="12.75">
      <c r="B98" s="722"/>
      <c r="C98" s="723"/>
      <c r="D98" s="723"/>
      <c r="G98" s="724"/>
      <c r="P98" s="720"/>
    </row>
    <row r="99" spans="2:16" s="719" customFormat="1" ht="12.75">
      <c r="B99" s="722"/>
      <c r="C99" s="723"/>
      <c r="D99" s="723"/>
      <c r="G99" s="724"/>
      <c r="P99" s="720"/>
    </row>
    <row r="100" spans="2:16" s="719" customFormat="1" ht="12.75">
      <c r="B100" s="722"/>
      <c r="C100" s="723"/>
      <c r="D100" s="723"/>
      <c r="G100" s="724"/>
      <c r="P100" s="720"/>
    </row>
    <row r="101" spans="2:16" s="719" customFormat="1" ht="12.75">
      <c r="B101" s="722"/>
      <c r="C101" s="723"/>
      <c r="D101" s="723"/>
      <c r="G101" s="724"/>
      <c r="P101" s="720"/>
    </row>
    <row r="102" spans="2:16" s="719" customFormat="1" ht="12.75">
      <c r="B102" s="722"/>
      <c r="C102" s="723"/>
      <c r="D102" s="723"/>
      <c r="G102" s="724"/>
      <c r="P102" s="720"/>
    </row>
    <row r="103" spans="2:16" s="719" customFormat="1" ht="12.75">
      <c r="B103" s="722"/>
      <c r="C103" s="723"/>
      <c r="D103" s="723"/>
      <c r="G103" s="724"/>
      <c r="P103" s="720"/>
    </row>
    <row r="104" spans="2:16" s="719" customFormat="1" ht="12.75">
      <c r="B104" s="722"/>
      <c r="C104" s="723"/>
      <c r="D104" s="723"/>
      <c r="G104" s="724"/>
      <c r="P104" s="720"/>
    </row>
    <row r="105" spans="2:16" s="719" customFormat="1" ht="12.75">
      <c r="B105" s="722"/>
      <c r="C105" s="723"/>
      <c r="D105" s="723"/>
      <c r="G105" s="724"/>
      <c r="P105" s="720"/>
    </row>
    <row r="106" spans="2:16" s="719" customFormat="1" ht="12.75">
      <c r="B106" s="722"/>
      <c r="C106" s="723"/>
      <c r="D106" s="723"/>
      <c r="G106" s="724"/>
      <c r="P106" s="720"/>
    </row>
    <row r="107" spans="2:16" s="719" customFormat="1" ht="12.75">
      <c r="B107" s="722"/>
      <c r="C107" s="723"/>
      <c r="D107" s="723"/>
      <c r="G107" s="724"/>
      <c r="P107" s="720"/>
    </row>
    <row r="108" spans="2:16" s="719" customFormat="1" ht="12.75">
      <c r="B108" s="722"/>
      <c r="C108" s="723"/>
      <c r="D108" s="723"/>
      <c r="G108" s="724"/>
      <c r="P108" s="720"/>
    </row>
    <row r="109" spans="2:16" s="719" customFormat="1" ht="12.75">
      <c r="B109" s="722"/>
      <c r="C109" s="723"/>
      <c r="D109" s="723"/>
      <c r="G109" s="724"/>
      <c r="P109" s="720"/>
    </row>
    <row r="110" spans="2:16" s="719" customFormat="1" ht="12.75">
      <c r="B110" s="722"/>
      <c r="C110" s="723"/>
      <c r="D110" s="723"/>
      <c r="G110" s="724"/>
      <c r="P110" s="720"/>
    </row>
  </sheetData>
  <sheetProtection password="CF39" sheet="1" insertRows="0"/>
  <mergeCells count="7">
    <mergeCell ref="K7:N7"/>
    <mergeCell ref="B7:H9"/>
    <mergeCell ref="B10:B11"/>
    <mergeCell ref="C10:C11"/>
    <mergeCell ref="H10:H11"/>
    <mergeCell ref="E10:G10"/>
    <mergeCell ref="D10:D11"/>
  </mergeCells>
  <printOptions horizontalCentered="1"/>
  <pageMargins left="0.21" right="0.22" top="0.33" bottom="0.47" header="0.23" footer="0.21"/>
  <pageSetup horizontalDpi="600" verticalDpi="600" orientation="landscape" paperSize="9" scale="95" r:id="rId3"/>
  <headerFooter alignWithMargins="0">
    <oddFooter>&amp;L&amp;9&amp;F: &amp;A&amp;R&amp;9Стр. &amp;P / &amp;N</oddFooter>
  </headerFooter>
  <ignoredErrors>
    <ignoredError sqref="C13:G42 D12:H12 H13:H42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T32"/>
  <sheetViews>
    <sheetView showGridLines="0" zoomScaleSheetLayoutView="105" zoomScalePageLayoutView="0" workbookViewId="0" topLeftCell="A1">
      <selection activeCell="F17" sqref="F17"/>
    </sheetView>
  </sheetViews>
  <sheetFormatPr defaultColWidth="9.140625" defaultRowHeight="12.75"/>
  <cols>
    <col min="1" max="1" width="2.7109375" style="57" customWidth="1"/>
    <col min="2" max="2" width="7.28125" style="57" customWidth="1"/>
    <col min="3" max="3" width="11.421875" style="57" customWidth="1"/>
    <col min="4" max="4" width="10.421875" style="59" hidden="1" customWidth="1"/>
    <col min="5" max="5" width="57.28125" style="59" customWidth="1"/>
    <col min="6" max="6" width="8.8515625" style="57" customWidth="1"/>
    <col min="7" max="7" width="11.7109375" style="81" customWidth="1"/>
    <col min="8" max="8" width="29.28125" style="60" customWidth="1"/>
    <col min="9" max="9" width="1.57421875" style="57" customWidth="1"/>
    <col min="10" max="10" width="3.28125" style="57" customWidth="1"/>
    <col min="11" max="16384" width="9.140625" style="57" customWidth="1"/>
  </cols>
  <sheetData>
    <row r="1" spans="1:10" s="53" customFormat="1" ht="15" customHeight="1" thickBot="1">
      <c r="A1" s="50" t="s">
        <v>10</v>
      </c>
      <c r="B1" s="51"/>
      <c r="C1" s="51"/>
      <c r="D1" s="52"/>
      <c r="E1" s="52"/>
      <c r="F1" s="51"/>
      <c r="G1" s="51"/>
      <c r="H1" s="51"/>
      <c r="I1" s="51"/>
      <c r="J1" s="51"/>
    </row>
    <row r="2" spans="2:5" s="53" customFormat="1" ht="13.5" customHeight="1" thickTop="1">
      <c r="B2" s="54" t="str">
        <f>+CONCATENATE('1. Naslovna strana'!B11," ",'1. Naslovna strana'!E11)</f>
        <v>Назив енергетског субјекта: </v>
      </c>
      <c r="D2" s="55"/>
      <c r="E2" s="55"/>
    </row>
    <row r="3" spans="2:5" s="53" customFormat="1" ht="13.5" customHeight="1">
      <c r="B3" s="56" t="str">
        <f>+CONCATENATE('1. Naslovna strana'!B7," ",'1. Naslovna strana'!C7)</f>
        <v>Енергетска делатност:     20 - Дистрибуција и управљање дистрибутивним системом за природни гас</v>
      </c>
      <c r="C3" s="56"/>
      <c r="D3" s="55"/>
      <c r="E3" s="55"/>
    </row>
    <row r="4" spans="2:8" ht="13.5" customHeight="1">
      <c r="B4" s="58" t="str">
        <f>+CONCATENATE('1. Naslovna strana'!B27," ",'1. Naslovna strana'!E27)</f>
        <v>Датум обраде: </v>
      </c>
      <c r="G4" s="57"/>
      <c r="H4" s="57"/>
    </row>
    <row r="5" spans="2:10" ht="17.25" customHeight="1">
      <c r="B5" s="943" t="s">
        <v>375</v>
      </c>
      <c r="C5" s="943"/>
      <c r="D5" s="943"/>
      <c r="E5" s="943"/>
      <c r="F5" s="943"/>
      <c r="G5" s="943"/>
      <c r="H5" s="943"/>
      <c r="I5" s="59"/>
      <c r="J5" s="59"/>
    </row>
    <row r="6" spans="7:8" ht="9" customHeight="1" thickBot="1">
      <c r="G6" s="60"/>
      <c r="H6" s="57"/>
    </row>
    <row r="7" spans="2:8" ht="15" customHeight="1" thickTop="1">
      <c r="B7" s="944" t="s">
        <v>262</v>
      </c>
      <c r="C7" s="924" t="s">
        <v>185</v>
      </c>
      <c r="D7" s="952"/>
      <c r="E7" s="73"/>
      <c r="F7" s="918" t="s">
        <v>172</v>
      </c>
      <c r="G7" s="949" t="s">
        <v>263</v>
      </c>
      <c r="H7" s="946" t="s">
        <v>54</v>
      </c>
    </row>
    <row r="8" spans="1:20" ht="16.5" customHeight="1" thickBot="1">
      <c r="A8" s="61"/>
      <c r="B8" s="945"/>
      <c r="C8" s="953"/>
      <c r="D8" s="954"/>
      <c r="E8" s="126"/>
      <c r="F8" s="948"/>
      <c r="G8" s="950"/>
      <c r="H8" s="947"/>
      <c r="I8" s="80"/>
      <c r="J8" s="62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ht="46.5" customHeight="1" thickTop="1">
      <c r="A9" s="61"/>
      <c r="B9" s="955" t="s">
        <v>337</v>
      </c>
      <c r="C9" s="956"/>
      <c r="D9" s="956"/>
      <c r="E9" s="956"/>
      <c r="F9" s="956"/>
      <c r="G9" s="957"/>
      <c r="H9" s="135" t="s">
        <v>325</v>
      </c>
      <c r="I9" s="80"/>
      <c r="J9" s="62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t="19.5" customHeight="1">
      <c r="A10" s="61"/>
      <c r="B10" s="929" t="s">
        <v>317</v>
      </c>
      <c r="C10" s="930"/>
      <c r="D10" s="930"/>
      <c r="E10" s="930"/>
      <c r="F10" s="930"/>
      <c r="G10" s="930"/>
      <c r="H10" s="951"/>
      <c r="I10" s="80"/>
      <c r="J10" s="62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s="122" customFormat="1" ht="19.5" customHeight="1">
      <c r="A11" s="117"/>
      <c r="B11" s="64" t="s">
        <v>15</v>
      </c>
      <c r="C11" s="927" t="s">
        <v>328</v>
      </c>
      <c r="D11" s="928"/>
      <c r="E11" s="928"/>
      <c r="F11" s="118"/>
      <c r="G11" s="119"/>
      <c r="H11" s="120"/>
      <c r="I11" s="121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</row>
    <row r="12" spans="2:10" s="61" customFormat="1" ht="12.75" customHeight="1">
      <c r="B12" s="65" t="s">
        <v>14</v>
      </c>
      <c r="C12" s="934" t="s">
        <v>181</v>
      </c>
      <c r="D12" s="935"/>
      <c r="E12" s="936"/>
      <c r="F12" s="74" t="s">
        <v>19</v>
      </c>
      <c r="G12" s="66" t="str">
        <f>+IF('3. Troš. Оpreme'!L17=0,"-",'2. Troš. dokumentacije'!$L$22+'3. Troš. Оpreme'!$L$20+'3. Troš. Оpreme'!$L$36+'4. Troš. Radova'!$O$13+'3. Troš. Оpreme'!L17)</f>
        <v>-</v>
      </c>
      <c r="H12" s="123"/>
      <c r="I12" s="63"/>
      <c r="J12" s="62"/>
    </row>
    <row r="13" spans="2:10" s="61" customFormat="1" ht="12.75" customHeight="1">
      <c r="B13" s="65" t="s">
        <v>47</v>
      </c>
      <c r="C13" s="934" t="s">
        <v>182</v>
      </c>
      <c r="D13" s="935"/>
      <c r="E13" s="936"/>
      <c r="F13" s="74" t="s">
        <v>19</v>
      </c>
      <c r="G13" s="66" t="str">
        <f>+IF('3. Troš. Оpreme'!L18=0,"-",'2. Troš. dokumentacije'!$L$22+'3. Troš. Оpreme'!$L$20+'3. Troš. Оpreme'!$L$36+'4. Troš. Radova'!$O$13+'3. Troš. Оpreme'!L18)</f>
        <v>-</v>
      </c>
      <c r="H13" s="123"/>
      <c r="I13" s="63"/>
      <c r="J13" s="62"/>
    </row>
    <row r="14" spans="2:11" s="61" customFormat="1" ht="12.75" customHeight="1">
      <c r="B14" s="67" t="s">
        <v>48</v>
      </c>
      <c r="C14" s="934" t="s">
        <v>183</v>
      </c>
      <c r="D14" s="935"/>
      <c r="E14" s="936"/>
      <c r="F14" s="76" t="s">
        <v>19</v>
      </c>
      <c r="G14" s="68" t="str">
        <f>+IF('3. Troš. Оpreme'!L19=0,"-",'2. Troš. dokumentacije'!$L$22+'3. Troš. Оpreme'!$L$20+'3. Troš. Оpreme'!$L$36+'4. Troš. Radova'!$O$13+'3. Troš. Оpreme'!L19)</f>
        <v>-</v>
      </c>
      <c r="H14" s="124"/>
      <c r="I14" s="63"/>
      <c r="J14" s="62"/>
      <c r="K14" s="69"/>
    </row>
    <row r="15" spans="2:11" s="61" customFormat="1" ht="19.5" customHeight="1">
      <c r="B15" s="929" t="s">
        <v>318</v>
      </c>
      <c r="C15" s="930"/>
      <c r="D15" s="930"/>
      <c r="E15" s="930"/>
      <c r="F15" s="930"/>
      <c r="G15" s="930"/>
      <c r="H15" s="931"/>
      <c r="I15" s="63"/>
      <c r="J15" s="62"/>
      <c r="K15" s="69"/>
    </row>
    <row r="16" spans="1:20" ht="28.5" customHeight="1">
      <c r="A16" s="61"/>
      <c r="B16" s="64" t="s">
        <v>52</v>
      </c>
      <c r="C16" s="932" t="s">
        <v>329</v>
      </c>
      <c r="D16" s="933"/>
      <c r="E16" s="933"/>
      <c r="F16" s="71"/>
      <c r="G16" s="77"/>
      <c r="H16" s="967" t="s">
        <v>321</v>
      </c>
      <c r="I16" s="63"/>
      <c r="J16" s="62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2:10" s="61" customFormat="1" ht="12.75" customHeight="1">
      <c r="B17" s="65" t="s">
        <v>110</v>
      </c>
      <c r="C17" s="934" t="s">
        <v>181</v>
      </c>
      <c r="D17" s="935"/>
      <c r="E17" s="936"/>
      <c r="F17" s="74" t="s">
        <v>19</v>
      </c>
      <c r="G17" s="66" t="str">
        <f>IF('3. Troš. Оpreme'!L17=0," -",0.8*G12)</f>
        <v> -</v>
      </c>
      <c r="H17" s="968"/>
      <c r="I17" s="63"/>
      <c r="J17" s="62"/>
    </row>
    <row r="18" spans="2:10" s="61" customFormat="1" ht="12.75" customHeight="1">
      <c r="B18" s="65" t="s">
        <v>142</v>
      </c>
      <c r="C18" s="934" t="s">
        <v>182</v>
      </c>
      <c r="D18" s="935"/>
      <c r="E18" s="936"/>
      <c r="F18" s="74" t="s">
        <v>19</v>
      </c>
      <c r="G18" s="66" t="str">
        <f>IF('3. Troš. Оpreme'!L18=0," -",0.8*G13)</f>
        <v> -</v>
      </c>
      <c r="H18" s="968"/>
      <c r="I18" s="63"/>
      <c r="J18" s="62"/>
    </row>
    <row r="19" spans="2:11" s="61" customFormat="1" ht="12.75" customHeight="1" thickBot="1">
      <c r="B19" s="67" t="s">
        <v>166</v>
      </c>
      <c r="C19" s="934" t="s">
        <v>183</v>
      </c>
      <c r="D19" s="935"/>
      <c r="E19" s="936"/>
      <c r="F19" s="76" t="s">
        <v>19</v>
      </c>
      <c r="G19" s="66" t="str">
        <f>IF('3. Troš. Оpreme'!L19=0," -",0.8*G14)</f>
        <v> -</v>
      </c>
      <c r="H19" s="969"/>
      <c r="I19" s="63"/>
      <c r="J19" s="62"/>
      <c r="K19" s="69"/>
    </row>
    <row r="20" spans="2:11" s="61" customFormat="1" ht="22.5" customHeight="1" thickTop="1">
      <c r="B20" s="937" t="s">
        <v>377</v>
      </c>
      <c r="C20" s="938"/>
      <c r="D20" s="938"/>
      <c r="E20" s="938"/>
      <c r="F20" s="938"/>
      <c r="G20" s="938"/>
      <c r="H20" s="939"/>
      <c r="I20" s="63"/>
      <c r="J20" s="62"/>
      <c r="K20" s="69"/>
    </row>
    <row r="21" spans="2:11" s="61" customFormat="1" ht="15" customHeight="1" thickBot="1">
      <c r="B21" s="129" t="s">
        <v>134</v>
      </c>
      <c r="C21" s="963" t="s">
        <v>319</v>
      </c>
      <c r="D21" s="963"/>
      <c r="E21" s="964"/>
      <c r="F21" s="75" t="s">
        <v>268</v>
      </c>
      <c r="G21" s="128">
        <f>+'3. Troš. Оpreme'!$L$37+'4. Troš. Radova'!$O$41</f>
        <v>0</v>
      </c>
      <c r="H21" s="70"/>
      <c r="I21" s="63"/>
      <c r="J21" s="62"/>
      <c r="K21" s="69"/>
    </row>
    <row r="22" spans="2:10" s="56" customFormat="1" ht="22.5" customHeight="1" thickTop="1">
      <c r="B22" s="960" t="s">
        <v>376</v>
      </c>
      <c r="C22" s="961"/>
      <c r="D22" s="961"/>
      <c r="E22" s="961"/>
      <c r="F22" s="961"/>
      <c r="G22" s="961"/>
      <c r="H22" s="962"/>
      <c r="J22" s="104"/>
    </row>
    <row r="23" spans="2:10" s="56" customFormat="1" ht="19.5" customHeight="1">
      <c r="B23" s="134" t="s">
        <v>158</v>
      </c>
      <c r="C23" s="965" t="s">
        <v>322</v>
      </c>
      <c r="D23" s="966"/>
      <c r="E23" s="966"/>
      <c r="F23" s="132"/>
      <c r="G23" s="132"/>
      <c r="H23" s="133"/>
      <c r="J23" s="104"/>
    </row>
    <row r="24" spans="2:15" s="56" customFormat="1" ht="15" customHeight="1">
      <c r="B24" s="105" t="s">
        <v>330</v>
      </c>
      <c r="C24" s="973" t="s">
        <v>324</v>
      </c>
      <c r="D24" s="974"/>
      <c r="E24" s="975"/>
      <c r="F24" s="74"/>
      <c r="G24" s="78"/>
      <c r="H24" s="79"/>
      <c r="J24" s="104"/>
      <c r="O24" s="125"/>
    </row>
    <row r="25" spans="2:10" s="56" customFormat="1" ht="12.75" customHeight="1">
      <c r="B25" s="105" t="s">
        <v>331</v>
      </c>
      <c r="C25" s="934" t="s">
        <v>181</v>
      </c>
      <c r="D25" s="935"/>
      <c r="E25" s="936"/>
      <c r="F25" s="74" t="s">
        <v>19</v>
      </c>
      <c r="G25" s="66">
        <f>+'6. DTS mreža p&lt; 6 bar'!E12</f>
        <v>0</v>
      </c>
      <c r="H25" s="79"/>
      <c r="J25" s="104"/>
    </row>
    <row r="26" spans="2:10" s="56" customFormat="1" ht="12.75" customHeight="1">
      <c r="B26" s="105" t="s">
        <v>332</v>
      </c>
      <c r="C26" s="934" t="s">
        <v>264</v>
      </c>
      <c r="D26" s="935"/>
      <c r="E26" s="935"/>
      <c r="F26" s="74" t="s">
        <v>19</v>
      </c>
      <c r="G26" s="66">
        <f>+'6. DTS mreža p&lt; 6 bar'!F12</f>
        <v>0</v>
      </c>
      <c r="H26" s="79"/>
      <c r="J26" s="104"/>
    </row>
    <row r="27" spans="2:10" s="56" customFormat="1" ht="12.75" customHeight="1">
      <c r="B27" s="105" t="s">
        <v>333</v>
      </c>
      <c r="C27" s="934" t="s">
        <v>265</v>
      </c>
      <c r="D27" s="935"/>
      <c r="E27" s="935"/>
      <c r="F27" s="74" t="s">
        <v>19</v>
      </c>
      <c r="G27" s="66">
        <f>+'6. DTS mreža p&lt; 6 bar'!G12</f>
        <v>0</v>
      </c>
      <c r="H27" s="79"/>
      <c r="J27" s="104"/>
    </row>
    <row r="28" spans="2:10" s="56" customFormat="1" ht="24.75" customHeight="1" thickBot="1">
      <c r="B28" s="130" t="s">
        <v>334</v>
      </c>
      <c r="C28" s="970" t="s">
        <v>323</v>
      </c>
      <c r="D28" s="971"/>
      <c r="E28" s="972"/>
      <c r="F28" s="940"/>
      <c r="G28" s="941"/>
      <c r="H28" s="131"/>
      <c r="J28" s="104"/>
    </row>
    <row r="29" spans="2:10" s="56" customFormat="1" ht="24.75" customHeight="1" thickBot="1" thickTop="1">
      <c r="B29" s="106" t="s">
        <v>159</v>
      </c>
      <c r="C29" s="958" t="s">
        <v>266</v>
      </c>
      <c r="D29" s="959"/>
      <c r="E29" s="959"/>
      <c r="F29" s="75" t="s">
        <v>267</v>
      </c>
      <c r="G29" s="127" t="s">
        <v>320</v>
      </c>
      <c r="H29" s="70"/>
      <c r="J29" s="104"/>
    </row>
    <row r="30" spans="2:8" ht="13.5" customHeight="1" thickTop="1">
      <c r="B30" s="942"/>
      <c r="C30" s="942"/>
      <c r="D30" s="942"/>
      <c r="E30" s="942"/>
      <c r="F30" s="942"/>
      <c r="G30" s="942"/>
      <c r="H30" s="942"/>
    </row>
    <row r="31" spans="2:8" ht="27" customHeight="1">
      <c r="B31" s="926" t="s">
        <v>378</v>
      </c>
      <c r="C31" s="926"/>
      <c r="D31" s="926"/>
      <c r="E31" s="926"/>
      <c r="F31" s="926"/>
      <c r="G31" s="926"/>
      <c r="H31" s="926"/>
    </row>
    <row r="32" ht="12.75">
      <c r="F32" s="83"/>
    </row>
  </sheetData>
  <sheetProtection password="CF39" sheet="1"/>
  <mergeCells count="31">
    <mergeCell ref="C12:E12"/>
    <mergeCell ref="C13:E13"/>
    <mergeCell ref="C28:E28"/>
    <mergeCell ref="C14:E14"/>
    <mergeCell ref="C27:E27"/>
    <mergeCell ref="C24:E24"/>
    <mergeCell ref="C29:E29"/>
    <mergeCell ref="C19:E19"/>
    <mergeCell ref="B22:H22"/>
    <mergeCell ref="C21:E21"/>
    <mergeCell ref="C23:E23"/>
    <mergeCell ref="C18:E18"/>
    <mergeCell ref="H16:H19"/>
    <mergeCell ref="B5:H5"/>
    <mergeCell ref="B7:B8"/>
    <mergeCell ref="H7:H8"/>
    <mergeCell ref="F7:F8"/>
    <mergeCell ref="G7:G8"/>
    <mergeCell ref="B10:H10"/>
    <mergeCell ref="C7:D8"/>
    <mergeCell ref="B9:G9"/>
    <mergeCell ref="B31:H31"/>
    <mergeCell ref="C11:E11"/>
    <mergeCell ref="B15:H15"/>
    <mergeCell ref="C16:E16"/>
    <mergeCell ref="C17:E17"/>
    <mergeCell ref="C25:E25"/>
    <mergeCell ref="B20:H20"/>
    <mergeCell ref="F28:G28"/>
    <mergeCell ref="B30:H30"/>
    <mergeCell ref="C26:E26"/>
  </mergeCells>
  <printOptions horizontalCentered="1"/>
  <pageMargins left="0.1968503937007874" right="0.2362204724409449" top="0.31496062992125984" bottom="0.48" header="0.2362204724409449" footer="0.17"/>
  <pageSetup horizontalDpi="600" verticalDpi="600" orientation="landscape" paperSize="9" r:id="rId1"/>
  <headerFooter alignWithMargins="0">
    <oddFooter>&amp;L&amp;8&amp;F: &amp;A&amp;C&amp;9Стр.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="85" zoomScaleNormal="85" zoomScaleSheetLayoutView="75" zoomScalePageLayoutView="0" workbookViewId="0" topLeftCell="A34">
      <selection activeCell="A1" sqref="A1"/>
    </sheetView>
  </sheetViews>
  <sheetFormatPr defaultColWidth="9.140625" defaultRowHeight="12.75"/>
  <cols>
    <col min="1" max="1" width="2.7109375" style="95" customWidth="1"/>
    <col min="2" max="2" width="7.28125" style="95" customWidth="1"/>
    <col min="3" max="3" width="22.421875" style="95" customWidth="1"/>
    <col min="4" max="4" width="31.7109375" style="95" customWidth="1"/>
    <col min="5" max="5" width="21.7109375" style="95" customWidth="1"/>
    <col min="6" max="6" width="8.7109375" style="95" customWidth="1"/>
    <col min="7" max="7" width="23.8515625" style="95" customWidth="1"/>
    <col min="8" max="8" width="48.8515625" style="96" customWidth="1"/>
    <col min="9" max="9" width="3.28125" style="95" customWidth="1"/>
    <col min="10" max="10" width="18.00390625" style="94" customWidth="1"/>
    <col min="11" max="16" width="9.140625" style="93" customWidth="1"/>
    <col min="17" max="16384" width="9.140625" style="95" customWidth="1"/>
  </cols>
  <sheetData>
    <row r="1" spans="1:16" s="53" customFormat="1" ht="15" customHeight="1" thickBot="1">
      <c r="A1" s="50" t="s">
        <v>10</v>
      </c>
      <c r="B1" s="51"/>
      <c r="C1" s="51"/>
      <c r="D1" s="51"/>
      <c r="E1" s="51"/>
      <c r="F1" s="51"/>
      <c r="G1" s="51"/>
      <c r="H1" s="51"/>
      <c r="I1" s="51"/>
      <c r="J1" s="86"/>
      <c r="K1" s="54"/>
      <c r="L1" s="54"/>
      <c r="M1" s="54"/>
      <c r="N1" s="54"/>
      <c r="O1" s="54"/>
      <c r="P1" s="54"/>
    </row>
    <row r="2" spans="1:16" s="53" customFormat="1" ht="13.5" customHeight="1" thickTop="1">
      <c r="A2" s="272"/>
      <c r="B2" s="273" t="str">
        <f>+CONCATENATE('1. Naslovna strana'!B11," ",'1. Naslovna strana'!E11)</f>
        <v>Назив енергетског субјекта: </v>
      </c>
      <c r="C2" s="272"/>
      <c r="D2" s="272"/>
      <c r="E2" s="272"/>
      <c r="F2" s="272"/>
      <c r="G2" s="272"/>
      <c r="H2" s="272"/>
      <c r="J2" s="86"/>
      <c r="K2" s="54"/>
      <c r="L2" s="54"/>
      <c r="M2" s="54"/>
      <c r="N2" s="54"/>
      <c r="O2" s="54"/>
      <c r="P2" s="54"/>
    </row>
    <row r="3" spans="1:16" s="53" customFormat="1" ht="13.5" customHeight="1">
      <c r="A3" s="272"/>
      <c r="B3" s="274" t="str">
        <f>+CONCATENATE('1. Naslovna strana'!B7," ",'1. Naslovna strana'!C7)</f>
        <v>Енергетска делатност:     20 - Дистрибуција и управљање дистрибутивним системом за природни гас</v>
      </c>
      <c r="C3" s="388"/>
      <c r="D3" s="274"/>
      <c r="E3" s="274"/>
      <c r="F3" s="272"/>
      <c r="G3" s="272"/>
      <c r="H3" s="272"/>
      <c r="J3" s="86"/>
      <c r="K3" s="54"/>
      <c r="L3" s="54"/>
      <c r="M3" s="54"/>
      <c r="N3" s="54"/>
      <c r="O3" s="54"/>
      <c r="P3" s="54"/>
    </row>
    <row r="4" spans="1:16" s="57" customFormat="1" ht="13.5" customHeight="1">
      <c r="A4" s="275"/>
      <c r="B4" s="276" t="str">
        <f>+CONCATENATE('1. Naslovna strana'!B27," ",'1. Naslovna strana'!E27)</f>
        <v>Датум обраде: </v>
      </c>
      <c r="C4" s="275"/>
      <c r="D4" s="275"/>
      <c r="E4" s="275"/>
      <c r="F4" s="275"/>
      <c r="G4" s="275"/>
      <c r="H4" s="275"/>
      <c r="J4" s="87"/>
      <c r="K4" s="61"/>
      <c r="L4" s="61"/>
      <c r="M4" s="61"/>
      <c r="N4" s="61"/>
      <c r="O4" s="61"/>
      <c r="P4" s="61"/>
    </row>
    <row r="5" spans="1:16" s="44" customFormat="1" ht="18" customHeight="1" thickBot="1">
      <c r="A5" s="277"/>
      <c r="B5" s="986" t="s">
        <v>360</v>
      </c>
      <c r="C5" s="986"/>
      <c r="D5" s="986"/>
      <c r="E5" s="986"/>
      <c r="F5" s="986"/>
      <c r="G5" s="986"/>
      <c r="H5" s="986"/>
      <c r="I5" s="97"/>
      <c r="J5" s="87"/>
      <c r="K5" s="87"/>
      <c r="L5" s="87"/>
      <c r="M5" s="87"/>
      <c r="N5" s="87"/>
      <c r="O5" s="87"/>
      <c r="P5" s="87"/>
    </row>
    <row r="6" spans="1:16" s="57" customFormat="1" ht="30" customHeight="1" thickTop="1">
      <c r="A6" s="278"/>
      <c r="B6" s="279" t="s">
        <v>13</v>
      </c>
      <c r="C6" s="280" t="s">
        <v>102</v>
      </c>
      <c r="D6" s="281"/>
      <c r="E6" s="281"/>
      <c r="F6" s="282" t="s">
        <v>78</v>
      </c>
      <c r="G6" s="282" t="s">
        <v>282</v>
      </c>
      <c r="H6" s="283" t="s">
        <v>54</v>
      </c>
      <c r="I6" s="62"/>
      <c r="J6" s="87"/>
      <c r="L6" s="61"/>
      <c r="M6" s="61"/>
      <c r="N6" s="61"/>
      <c r="O6" s="61"/>
      <c r="P6" s="61"/>
    </row>
    <row r="7" spans="1:16" s="57" customFormat="1" ht="15" customHeight="1">
      <c r="A7" s="278"/>
      <c r="B7" s="284" t="s">
        <v>15</v>
      </c>
      <c r="C7" s="1018" t="s">
        <v>270</v>
      </c>
      <c r="D7" s="1019"/>
      <c r="E7" s="1020"/>
      <c r="F7" s="285"/>
      <c r="G7" s="286"/>
      <c r="H7" s="287"/>
      <c r="I7" s="62"/>
      <c r="J7" s="87"/>
      <c r="L7" s="61"/>
      <c r="M7" s="61"/>
      <c r="N7" s="61"/>
      <c r="O7" s="61"/>
      <c r="P7" s="61"/>
    </row>
    <row r="8" spans="1:16" s="57" customFormat="1" ht="15" customHeight="1">
      <c r="A8" s="278"/>
      <c r="B8" s="288" t="s">
        <v>52</v>
      </c>
      <c r="C8" s="289" t="s">
        <v>293</v>
      </c>
      <c r="D8" s="290"/>
      <c r="E8" s="291"/>
      <c r="F8" s="292"/>
      <c r="G8" s="293"/>
      <c r="H8" s="294"/>
      <c r="I8" s="62"/>
      <c r="J8" s="87"/>
      <c r="L8" s="61"/>
      <c r="M8" s="61"/>
      <c r="N8" s="61"/>
      <c r="O8" s="61"/>
      <c r="P8" s="61"/>
    </row>
    <row r="9" spans="1:16" s="57" customFormat="1" ht="15" customHeight="1">
      <c r="A9" s="278"/>
      <c r="B9" s="295" t="s">
        <v>134</v>
      </c>
      <c r="C9" s="1021" t="s">
        <v>269</v>
      </c>
      <c r="D9" s="1022"/>
      <c r="E9" s="1023"/>
      <c r="F9" s="296" t="s">
        <v>267</v>
      </c>
      <c r="G9" s="297"/>
      <c r="H9" s="298"/>
      <c r="I9" s="62"/>
      <c r="J9" s="87"/>
      <c r="L9" s="61"/>
      <c r="M9" s="61"/>
      <c r="N9" s="61"/>
      <c r="O9" s="61"/>
      <c r="P9" s="61"/>
    </row>
    <row r="10" spans="1:16" s="57" customFormat="1" ht="53.25" customHeight="1">
      <c r="A10" s="278"/>
      <c r="B10" s="299" t="s">
        <v>158</v>
      </c>
      <c r="C10" s="979" t="s">
        <v>382</v>
      </c>
      <c r="D10" s="1019"/>
      <c r="E10" s="1020"/>
      <c r="F10" s="300"/>
      <c r="G10" s="301"/>
      <c r="H10" s="302" t="str">
        <f>+IF('3. Troš. Оpreme'!$L$17=0,"У табели 3. није предвиђен КМРС типа 2,5"," ")</f>
        <v>У табели 3. није предвиђен КМРС типа 2,5</v>
      </c>
      <c r="I10" s="62"/>
      <c r="J10" s="87"/>
      <c r="L10" s="61"/>
      <c r="M10" s="61"/>
      <c r="N10" s="61"/>
      <c r="O10" s="61"/>
      <c r="P10" s="61"/>
    </row>
    <row r="11" spans="1:16" s="57" customFormat="1" ht="39.75" customHeight="1">
      <c r="A11" s="278"/>
      <c r="B11" s="303" t="s">
        <v>159</v>
      </c>
      <c r="C11" s="1024" t="s">
        <v>383</v>
      </c>
      <c r="D11" s="811"/>
      <c r="E11" s="1025"/>
      <c r="F11" s="304"/>
      <c r="G11" s="305"/>
      <c r="H11" s="306"/>
      <c r="I11" s="62"/>
      <c r="J11" s="87"/>
      <c r="L11" s="61"/>
      <c r="M11" s="61"/>
      <c r="N11" s="61"/>
      <c r="O11" s="61"/>
      <c r="P11" s="61"/>
    </row>
    <row r="12" spans="1:16" s="57" customFormat="1" ht="18" customHeight="1">
      <c r="A12" s="278"/>
      <c r="B12" s="303" t="s">
        <v>252</v>
      </c>
      <c r="C12" s="1026" t="s">
        <v>271</v>
      </c>
      <c r="D12" s="1027"/>
      <c r="E12" s="1028"/>
      <c r="F12" s="304" t="s">
        <v>16</v>
      </c>
      <c r="G12" s="305"/>
      <c r="H12" s="306"/>
      <c r="I12" s="62"/>
      <c r="J12" s="87"/>
      <c r="L12" s="61"/>
      <c r="M12" s="61"/>
      <c r="N12" s="61"/>
      <c r="O12" s="61"/>
      <c r="P12" s="61"/>
    </row>
    <row r="13" spans="1:16" s="44" customFormat="1" ht="38.25" customHeight="1">
      <c r="A13" s="277"/>
      <c r="B13" s="307" t="s">
        <v>275</v>
      </c>
      <c r="C13" s="1024" t="s">
        <v>384</v>
      </c>
      <c r="D13" s="1027"/>
      <c r="E13" s="308"/>
      <c r="F13" s="309"/>
      <c r="G13" s="310"/>
      <c r="H13" s="311" t="str">
        <f>+IF($G$13&lt;0,"Редни број мреже не може бити негативан !",+IF($G$13&gt;30,"Ако хоћете да обрачунате појединачне ДТС за више од 30 мрежа, обратите се Агенцији за помоћ",IF($G$13=0," Обрачунава се јединствени ДТС за све мреже ОС",IF(VLOOKUP($G$13,'5. StepenIskorMreže'!B13:D42,3,FALSE)=0,"Пројектовани капацитет је 0! 
Унеси  редни број  одговарајуће мреже",+IF(AND($G$13&gt;0,$G$15=0)," ",+C15)))))</f>
        <v> Обрачунава се јединствени ДТС за све мреже ОС</v>
      </c>
      <c r="I13" s="97"/>
      <c r="J13" s="87"/>
      <c r="L13" s="87"/>
      <c r="M13" s="87"/>
      <c r="N13" s="87"/>
      <c r="O13" s="87"/>
      <c r="P13" s="87"/>
    </row>
    <row r="14" spans="1:16" s="57" customFormat="1" ht="18" customHeight="1">
      <c r="A14" s="278"/>
      <c r="B14" s="312" t="s">
        <v>295</v>
      </c>
      <c r="C14" s="1029" t="str">
        <f>+IF($G$13&lt;0," ",+IF($G$13&gt;30," ",+IF($G$13&lt;1,"Јединствена вредност ДТС за ОС и категорију прикључка ",IF(VLOOKUP($G$13,'5. StepenIskorMreže'!B13:D42,3,FALSE)=0," ","Не обрачунава се јединствено за ЕС, него за појединачне мреже. За мрежу:"))))</f>
        <v>Јединствена вредност ДТС за ОС и категорију прикључка </v>
      </c>
      <c r="D14" s="1030"/>
      <c r="E14" s="1030"/>
      <c r="F14" s="1042" t="s">
        <v>19</v>
      </c>
      <c r="G14" s="313">
        <f>+IF(AND($G$13=0,$G$10=1),'6. DTS mreža p&lt; 6 bar'!$E$12,+IF(AND($G$13=0,$G$10=2),'6. DTS mreža p&lt; 6 bar'!$F$12,+IF(AND($G$13=0,$G$10=3),'6. DTS mreža p&lt; 6 bar'!$G$12,0)))</f>
        <v>0</v>
      </c>
      <c r="H14" s="314"/>
      <c r="I14" s="62"/>
      <c r="J14" s="87"/>
      <c r="K14" s="61"/>
      <c r="L14" s="61"/>
      <c r="M14" s="61"/>
      <c r="N14" s="61"/>
      <c r="O14" s="61"/>
      <c r="P14" s="61"/>
    </row>
    <row r="15" spans="1:16" s="57" customFormat="1" ht="18" customHeight="1">
      <c r="A15" s="278"/>
      <c r="B15" s="315" t="s">
        <v>296</v>
      </c>
      <c r="C15" s="1031" t="str">
        <f>IF($G$13&lt;=0," ",+IF($G$13&gt;30," ",IF(VLOOKUP($G$13,'5. StepenIskorMreže'!B13:D42,3,FALSE)=0," ",VLOOKUP($G$13,'5. StepenIskorMreže'!$B$13:$C$42,2,FALSE))))</f>
        <v> </v>
      </c>
      <c r="D15" s="1032"/>
      <c r="E15" s="1032"/>
      <c r="F15" s="1043"/>
      <c r="G15" s="316">
        <f>IF($G$13&lt;=0,0,+IF($G$13&gt;30,0,+IF(VLOOKUP($G$13,'5. StepenIskorMreže'!B13:D42,3,FALSE)=0,0,+IF($G$10=1,VLOOKUP($G$13,'6. DTS mreža p&lt; 6 bar'!$B$13:$G$20,4,FALSE),+IF($G$10=2,VLOOKUP($G$13,'6. DTS mreža p&lt; 6 bar'!$B$13:$G$20,5,FALSE),+IF($G$10=3,VLOOKUP($G$13,'6. DTS mreža p&lt; 6 bar'!$B$13:$G$20,6,FALSE)))))))</f>
        <v>0</v>
      </c>
      <c r="H15" s="317" t="str">
        <f>+IF($G$13&lt;0," ",+IF($G$13&gt;30," ",+IF($G$13=0," ",IF(VLOOKUP($G$13,'5. StepenIskorMreže'!B13:D42,3,FALSE)=0," ",+IF(AND($G$13&gt;0,$G$15=0),"За ову мрежу je ДТС=0 јер је СИМ&gt;0,6 !!"," ")))))</f>
        <v> </v>
      </c>
      <c r="I15" s="62"/>
      <c r="J15" s="87"/>
      <c r="K15" s="61"/>
      <c r="L15" s="61"/>
      <c r="M15" s="61"/>
      <c r="N15" s="61"/>
      <c r="O15" s="61"/>
      <c r="P15" s="61"/>
    </row>
    <row r="16" spans="1:16" s="90" customFormat="1" ht="19.5" customHeight="1">
      <c r="A16" s="318"/>
      <c r="B16" s="319" t="s">
        <v>276</v>
      </c>
      <c r="C16" s="999" t="s">
        <v>347</v>
      </c>
      <c r="D16" s="1000"/>
      <c r="E16" s="1000"/>
      <c r="F16" s="1001"/>
      <c r="G16" s="320">
        <f>+SUM(G17:G24)</f>
        <v>0</v>
      </c>
      <c r="H16" s="321" t="s">
        <v>348</v>
      </c>
      <c r="I16" s="88"/>
      <c r="J16" s="89"/>
      <c r="K16" s="88"/>
      <c r="L16" s="88"/>
      <c r="M16" s="88"/>
      <c r="N16" s="88"/>
      <c r="O16" s="88"/>
      <c r="P16" s="88"/>
    </row>
    <row r="17" spans="1:12" s="86" customFormat="1" ht="15" customHeight="1">
      <c r="A17" s="322"/>
      <c r="B17" s="323" t="s">
        <v>349</v>
      </c>
      <c r="C17" s="1007" t="s">
        <v>357</v>
      </c>
      <c r="D17" s="1008"/>
      <c r="E17" s="1008"/>
      <c r="F17" s="309" t="s">
        <v>19</v>
      </c>
      <c r="G17" s="324"/>
      <c r="H17" s="325" t="s">
        <v>389</v>
      </c>
      <c r="I17" s="92"/>
      <c r="J17" s="63"/>
      <c r="K17" s="63"/>
      <c r="L17" s="80"/>
    </row>
    <row r="18" spans="1:12" s="86" customFormat="1" ht="15" customHeight="1">
      <c r="A18" s="322"/>
      <c r="B18" s="323" t="s">
        <v>350</v>
      </c>
      <c r="C18" s="1007" t="s">
        <v>243</v>
      </c>
      <c r="D18" s="1008"/>
      <c r="E18" s="1008"/>
      <c r="F18" s="309" t="s">
        <v>19</v>
      </c>
      <c r="G18" s="324"/>
      <c r="H18" s="326" t="s">
        <v>390</v>
      </c>
      <c r="J18" s="63"/>
      <c r="K18" s="80"/>
      <c r="L18" s="80"/>
    </row>
    <row r="19" spans="1:12" s="86" customFormat="1" ht="15" customHeight="1">
      <c r="A19" s="322"/>
      <c r="B19" s="327" t="s">
        <v>351</v>
      </c>
      <c r="C19" s="1009" t="s">
        <v>335</v>
      </c>
      <c r="D19" s="1010"/>
      <c r="E19" s="1010"/>
      <c r="F19" s="328" t="s">
        <v>19</v>
      </c>
      <c r="G19" s="329"/>
      <c r="H19" s="330" t="s">
        <v>391</v>
      </c>
      <c r="I19" s="92"/>
      <c r="J19" s="63"/>
      <c r="K19" s="63"/>
      <c r="L19" s="80"/>
    </row>
    <row r="20" spans="1:12" s="86" customFormat="1" ht="15" customHeight="1">
      <c r="A20" s="322"/>
      <c r="B20" s="323" t="s">
        <v>352</v>
      </c>
      <c r="C20" s="1007" t="s">
        <v>339</v>
      </c>
      <c r="D20" s="1008"/>
      <c r="E20" s="1008"/>
      <c r="F20" s="309" t="s">
        <v>19</v>
      </c>
      <c r="G20" s="324"/>
      <c r="H20" s="326" t="s">
        <v>392</v>
      </c>
      <c r="I20" s="92"/>
      <c r="J20" s="63"/>
      <c r="K20" s="63"/>
      <c r="L20" s="80"/>
    </row>
    <row r="21" spans="1:12" s="86" customFormat="1" ht="15" customHeight="1">
      <c r="A21" s="322"/>
      <c r="B21" s="323" t="s">
        <v>353</v>
      </c>
      <c r="C21" s="1007" t="s">
        <v>340</v>
      </c>
      <c r="D21" s="1008"/>
      <c r="E21" s="1008"/>
      <c r="F21" s="309" t="s">
        <v>19</v>
      </c>
      <c r="G21" s="324"/>
      <c r="H21" s="326" t="s">
        <v>393</v>
      </c>
      <c r="I21" s="92"/>
      <c r="J21" s="63"/>
      <c r="K21" s="63"/>
      <c r="L21" s="80"/>
    </row>
    <row r="22" spans="1:12" s="86" customFormat="1" ht="15" customHeight="1">
      <c r="A22" s="322"/>
      <c r="B22" s="323" t="s">
        <v>354</v>
      </c>
      <c r="C22" s="1007" t="s">
        <v>251</v>
      </c>
      <c r="D22" s="1008"/>
      <c r="E22" s="1008"/>
      <c r="F22" s="309" t="s">
        <v>19</v>
      </c>
      <c r="G22" s="324"/>
      <c r="H22" s="326" t="s">
        <v>394</v>
      </c>
      <c r="I22" s="92"/>
      <c r="J22" s="63"/>
      <c r="K22" s="63"/>
      <c r="L22" s="80"/>
    </row>
    <row r="23" spans="1:12" s="86" customFormat="1" ht="15" customHeight="1">
      <c r="A23" s="322"/>
      <c r="B23" s="323" t="s">
        <v>355</v>
      </c>
      <c r="C23" s="1014" t="s">
        <v>186</v>
      </c>
      <c r="D23" s="1015"/>
      <c r="E23" s="1015"/>
      <c r="F23" s="309" t="s">
        <v>19</v>
      </c>
      <c r="G23" s="324"/>
      <c r="H23" s="326" t="s">
        <v>395</v>
      </c>
      <c r="I23" s="92"/>
      <c r="J23" s="63"/>
      <c r="K23" s="63"/>
      <c r="L23" s="80"/>
    </row>
    <row r="24" spans="1:12" s="86" customFormat="1" ht="15" customHeight="1">
      <c r="A24" s="322"/>
      <c r="B24" s="331" t="s">
        <v>356</v>
      </c>
      <c r="C24" s="1016" t="s">
        <v>397</v>
      </c>
      <c r="D24" s="1017"/>
      <c r="E24" s="1017"/>
      <c r="F24" s="332" t="s">
        <v>19</v>
      </c>
      <c r="G24" s="333"/>
      <c r="H24" s="334" t="s">
        <v>396</v>
      </c>
      <c r="J24" s="63"/>
      <c r="K24" s="80"/>
      <c r="L24" s="80"/>
    </row>
    <row r="25" spans="1:16" s="57" customFormat="1" ht="29.25" customHeight="1">
      <c r="A25" s="278"/>
      <c r="B25" s="315" t="s">
        <v>291</v>
      </c>
      <c r="C25" s="1005" t="s">
        <v>289</v>
      </c>
      <c r="D25" s="1006"/>
      <c r="E25" s="1006"/>
      <c r="F25" s="335" t="s">
        <v>19</v>
      </c>
      <c r="G25" s="336"/>
      <c r="H25" s="317" t="s">
        <v>298</v>
      </c>
      <c r="I25" s="62"/>
      <c r="J25" s="87"/>
      <c r="L25" s="61"/>
      <c r="M25" s="61"/>
      <c r="N25" s="61"/>
      <c r="O25" s="61"/>
      <c r="P25" s="61"/>
    </row>
    <row r="26" spans="1:16" s="57" customFormat="1" ht="15" customHeight="1" thickBot="1">
      <c r="A26" s="278"/>
      <c r="B26" s="337" t="s">
        <v>292</v>
      </c>
      <c r="C26" s="995" t="s">
        <v>358</v>
      </c>
      <c r="D26" s="996"/>
      <c r="E26" s="996"/>
      <c r="F26" s="338" t="s">
        <v>19</v>
      </c>
      <c r="G26" s="339"/>
      <c r="H26" s="340"/>
      <c r="I26" s="62"/>
      <c r="J26" s="87"/>
      <c r="L26" s="61"/>
      <c r="M26" s="61"/>
      <c r="N26" s="61"/>
      <c r="O26" s="61"/>
      <c r="P26" s="61"/>
    </row>
    <row r="27" spans="1:8" ht="6.75" customHeight="1" thickTop="1">
      <c r="A27" s="275"/>
      <c r="B27" s="275"/>
      <c r="C27" s="275"/>
      <c r="D27" s="275"/>
      <c r="E27" s="275"/>
      <c r="F27" s="275"/>
      <c r="G27" s="275"/>
      <c r="H27" s="341"/>
    </row>
    <row r="28" spans="1:10" s="93" customFormat="1" ht="16.5" customHeight="1">
      <c r="A28" s="278"/>
      <c r="B28" s="342" t="s">
        <v>385</v>
      </c>
      <c r="C28" s="278"/>
      <c r="D28" s="278"/>
      <c r="E28" s="278"/>
      <c r="F28" s="277"/>
      <c r="G28" s="277"/>
      <c r="H28" s="343"/>
      <c r="J28" s="94"/>
    </row>
    <row r="29" spans="1:16" s="90" customFormat="1" ht="37.5" customHeight="1">
      <c r="A29" s="274"/>
      <c r="B29" s="344" t="s">
        <v>285</v>
      </c>
      <c r="C29" s="991" t="s">
        <v>361</v>
      </c>
      <c r="D29" s="991"/>
      <c r="E29" s="991"/>
      <c r="F29" s="991"/>
      <c r="G29" s="991"/>
      <c r="H29" s="991"/>
      <c r="J29" s="89"/>
      <c r="K29" s="88"/>
      <c r="L29" s="88"/>
      <c r="M29" s="88"/>
      <c r="N29" s="88"/>
      <c r="O29" s="88"/>
      <c r="P29" s="88"/>
    </row>
    <row r="30" spans="1:10" ht="12.75">
      <c r="A30" s="275"/>
      <c r="B30" s="275"/>
      <c r="C30" s="275"/>
      <c r="D30" s="275"/>
      <c r="E30" s="275"/>
      <c r="F30" s="275"/>
      <c r="G30" s="275"/>
      <c r="H30" s="341"/>
      <c r="J30" s="89"/>
    </row>
    <row r="31" spans="1:10" ht="12.75">
      <c r="A31" s="275"/>
      <c r="B31" s="275"/>
      <c r="C31" s="275"/>
      <c r="D31" s="275"/>
      <c r="E31" s="275"/>
      <c r="F31" s="275"/>
      <c r="G31" s="275"/>
      <c r="H31" s="341"/>
      <c r="J31" s="89"/>
    </row>
    <row r="32" spans="1:16" s="53" customFormat="1" ht="13.5" customHeight="1">
      <c r="A32" s="272"/>
      <c r="B32" s="273" t="str">
        <f>+CONCATENATE('1. Naslovna strana'!B41," ",'1. Naslovna strana'!E41)</f>
        <v> </v>
      </c>
      <c r="C32" s="997">
        <f>'1. Naslovna strana'!E11</f>
        <v>0</v>
      </c>
      <c r="D32" s="997"/>
      <c r="E32" s="997"/>
      <c r="F32" s="272"/>
      <c r="G32" s="272"/>
      <c r="H32" s="272"/>
      <c r="J32" s="86"/>
      <c r="K32" s="54"/>
      <c r="L32" s="54"/>
      <c r="M32" s="54"/>
      <c r="N32" s="54"/>
      <c r="O32" s="54"/>
      <c r="P32" s="54"/>
    </row>
    <row r="33" spans="1:10" ht="12.75">
      <c r="A33" s="275"/>
      <c r="B33" s="738"/>
      <c r="C33" s="998">
        <f>'1. Naslovna strana'!E12</f>
        <v>0</v>
      </c>
      <c r="D33" s="998"/>
      <c r="E33" s="998"/>
      <c r="F33" s="275"/>
      <c r="G33" s="275"/>
      <c r="H33" s="346"/>
      <c r="J33" s="89"/>
    </row>
    <row r="34" spans="2:10" ht="12.75">
      <c r="B34" s="739"/>
      <c r="C34" s="739"/>
      <c r="D34" s="740"/>
      <c r="E34" s="101"/>
      <c r="J34" s="89"/>
    </row>
    <row r="35" spans="8:16" s="101" customFormat="1" ht="12.75">
      <c r="H35" s="102"/>
      <c r="J35" s="89"/>
      <c r="K35" s="94"/>
      <c r="L35" s="94"/>
      <c r="M35" s="94"/>
      <c r="N35" s="94"/>
      <c r="O35" s="94"/>
      <c r="P35" s="94"/>
    </row>
    <row r="36" spans="1:16" s="116" customFormat="1" ht="22.5" customHeight="1">
      <c r="A36" s="103"/>
      <c r="B36" s="987" t="s">
        <v>338</v>
      </c>
      <c r="C36" s="987"/>
      <c r="D36" s="987"/>
      <c r="E36" s="987"/>
      <c r="F36" s="987"/>
      <c r="G36" s="987"/>
      <c r="H36" s="987"/>
      <c r="I36" s="115"/>
      <c r="J36" s="89"/>
      <c r="K36" s="103"/>
      <c r="L36" s="103"/>
      <c r="M36" s="103"/>
      <c r="N36" s="103"/>
      <c r="O36" s="103"/>
      <c r="P36" s="103"/>
    </row>
    <row r="37" spans="2:10" ht="15.75">
      <c r="B37" s="988"/>
      <c r="C37" s="988"/>
      <c r="D37" s="988"/>
      <c r="E37" s="988"/>
      <c r="F37" s="988"/>
      <c r="G37" s="988"/>
      <c r="H37" s="988"/>
      <c r="J37" s="89"/>
    </row>
    <row r="38" spans="2:16" s="98" customFormat="1" ht="30" customHeight="1">
      <c r="B38" s="347"/>
      <c r="C38" s="348" t="s">
        <v>290</v>
      </c>
      <c r="D38" s="1002">
        <f>+G7</f>
        <v>0</v>
      </c>
      <c r="E38" s="1002"/>
      <c r="F38" s="1002"/>
      <c r="G38" s="1002"/>
      <c r="H38" s="1002"/>
      <c r="J38" s="99"/>
      <c r="K38" s="100"/>
      <c r="L38" s="100"/>
      <c r="M38" s="100"/>
      <c r="N38" s="100"/>
      <c r="O38" s="100"/>
      <c r="P38" s="100"/>
    </row>
    <row r="39" spans="2:16" s="98" customFormat="1" ht="18.75" customHeight="1">
      <c r="B39" s="347"/>
      <c r="C39" s="348" t="s">
        <v>297</v>
      </c>
      <c r="D39" s="349">
        <f>+G8</f>
        <v>0</v>
      </c>
      <c r="E39" s="349"/>
      <c r="F39" s="349"/>
      <c r="G39" s="349"/>
      <c r="H39" s="349"/>
      <c r="J39" s="99"/>
      <c r="K39" s="100"/>
      <c r="L39" s="100"/>
      <c r="M39" s="100"/>
      <c r="N39" s="100"/>
      <c r="O39" s="100"/>
      <c r="P39" s="100"/>
    </row>
    <row r="40" spans="2:8" ht="14.25" customHeight="1">
      <c r="B40" s="275"/>
      <c r="C40" s="350" t="s">
        <v>277</v>
      </c>
      <c r="D40" s="351">
        <f>+G9</f>
        <v>0</v>
      </c>
      <c r="E40" s="352"/>
      <c r="F40" s="274"/>
      <c r="G40" s="353"/>
      <c r="H40" s="275"/>
    </row>
    <row r="41" spans="2:8" ht="14.25" customHeight="1">
      <c r="B41" s="275"/>
      <c r="C41" s="350" t="s">
        <v>278</v>
      </c>
      <c r="D41" s="354" t="str">
        <f>IF(G10=0," ",+CHOOSE($G$10,"Г - 2,5","Г - 4","Г - 6"))</f>
        <v> </v>
      </c>
      <c r="E41" s="355"/>
      <c r="F41" s="274"/>
      <c r="G41" s="353"/>
      <c r="H41" s="275"/>
    </row>
    <row r="42" spans="2:8" ht="14.25" customHeight="1">
      <c r="B42" s="275"/>
      <c r="C42" s="350" t="s">
        <v>386</v>
      </c>
      <c r="D42" s="356" t="str">
        <f>IF($G$10=0," ",+CHOOSE($G$10,4,6,10))</f>
        <v> </v>
      </c>
      <c r="E42" s="357"/>
      <c r="F42" s="274"/>
      <c r="G42" s="353"/>
      <c r="H42" s="275"/>
    </row>
    <row r="43" spans="2:8" ht="14.25" customHeight="1" thickBot="1">
      <c r="B43" s="275"/>
      <c r="C43" s="275"/>
      <c r="D43" s="275"/>
      <c r="E43" s="275"/>
      <c r="F43" s="275"/>
      <c r="G43" s="275"/>
      <c r="H43" s="341"/>
    </row>
    <row r="44" spans="1:16" s="57" customFormat="1" ht="31.5" customHeight="1" thickTop="1">
      <c r="A44" s="61"/>
      <c r="B44" s="279" t="s">
        <v>13</v>
      </c>
      <c r="C44" s="280" t="s">
        <v>102</v>
      </c>
      <c r="D44" s="281"/>
      <c r="E44" s="281"/>
      <c r="F44" s="358"/>
      <c r="G44" s="282" t="s">
        <v>294</v>
      </c>
      <c r="H44" s="283" t="s">
        <v>54</v>
      </c>
      <c r="I44" s="62"/>
      <c r="J44" s="87"/>
      <c r="K44" s="61"/>
      <c r="L44" s="61"/>
      <c r="M44" s="61"/>
      <c r="N44" s="61"/>
      <c r="O44" s="61"/>
      <c r="P44" s="61"/>
    </row>
    <row r="45" spans="1:16" s="57" customFormat="1" ht="19.5" customHeight="1">
      <c r="A45" s="61"/>
      <c r="B45" s="359" t="s">
        <v>15</v>
      </c>
      <c r="C45" s="1003" t="s">
        <v>272</v>
      </c>
      <c r="D45" s="1004"/>
      <c r="E45" s="1004"/>
      <c r="F45" s="360"/>
      <c r="G45" s="361">
        <f>+IF(AND($G$10=1,$G$11=2),+'7. Trošak priključenja'!G12,IF(AND($G$10=1,$G$11=1),'7. Trošak priključenja'!G12*0.8)+IF(AND($G$10=2,$G$11=2),+'7. Trošak priključenja'!G13,IF(AND($G$10=2,$G$11=1),'7. Trošak priključenja'!G13*0.8)+IF(AND($G$10=3,$G$11=2),+'7. Trošak priključenja'!G14,IF(AND($G$10=3,$G$11=1),'7. Trošak priključenja'!G14*0.8))))</f>
        <v>0</v>
      </c>
      <c r="H45" s="362"/>
      <c r="I45" s="62"/>
      <c r="J45" s="137"/>
      <c r="K45" s="61"/>
      <c r="L45" s="61"/>
      <c r="M45" s="61"/>
      <c r="N45" s="61"/>
      <c r="O45" s="61"/>
      <c r="P45" s="61"/>
    </row>
    <row r="46" spans="1:16" s="57" customFormat="1" ht="18" customHeight="1">
      <c r="A46" s="61"/>
      <c r="B46" s="363" t="s">
        <v>52</v>
      </c>
      <c r="C46" s="979" t="s">
        <v>273</v>
      </c>
      <c r="D46" s="980"/>
      <c r="E46" s="980"/>
      <c r="F46" s="364"/>
      <c r="G46" s="1011">
        <f>+IF(G12&lt;'2. Troš. dokumentacije'!L13,0,(G12-'2. Troš. dokumentacije'!L13)*'7. Trošak priključenja'!G21)</f>
        <v>0</v>
      </c>
      <c r="H46" s="992" t="str">
        <f>+IF($G$46&gt;0,"Јединични варијабилни трошкови примењени на разлику стварне и граничне дужине, када је она &gt;0","Дужина прикључка није већа од граничне")</f>
        <v>Дужина прикључка није већа од граничне</v>
      </c>
      <c r="I46" s="62"/>
      <c r="J46" s="87"/>
      <c r="K46" s="61"/>
      <c r="L46" s="61"/>
      <c r="M46" s="61"/>
      <c r="N46" s="61"/>
      <c r="O46" s="61"/>
      <c r="P46" s="61"/>
    </row>
    <row r="47" spans="1:16" s="57" customFormat="1" ht="18" customHeight="1">
      <c r="A47" s="61"/>
      <c r="B47" s="365" t="s">
        <v>110</v>
      </c>
      <c r="C47" s="981" t="s">
        <v>288</v>
      </c>
      <c r="D47" s="982"/>
      <c r="E47" s="982"/>
      <c r="F47" s="366">
        <f>+IF(($G$12-'2. Troš. dokumentacije'!$L$13)&gt;0,($G$12-'2. Troš. dokumentacije'!$L$13),0)</f>
        <v>0</v>
      </c>
      <c r="G47" s="1012"/>
      <c r="H47" s="993"/>
      <c r="I47" s="62"/>
      <c r="J47" s="87"/>
      <c r="K47" s="61"/>
      <c r="L47" s="61"/>
      <c r="M47" s="61"/>
      <c r="N47" s="61"/>
      <c r="O47" s="61"/>
      <c r="P47" s="61"/>
    </row>
    <row r="48" spans="1:16" s="57" customFormat="1" ht="18" customHeight="1">
      <c r="A48" s="61"/>
      <c r="B48" s="367" t="s">
        <v>142</v>
      </c>
      <c r="C48" s="989" t="s">
        <v>279</v>
      </c>
      <c r="D48" s="990"/>
      <c r="E48" s="368"/>
      <c r="F48" s="369">
        <f>+IF(($G$12-'2. Troš. dokumentacije'!$L$13)&gt;0,+'7. Trošak priključenja'!$G$21,0)</f>
        <v>0</v>
      </c>
      <c r="G48" s="1013"/>
      <c r="H48" s="994"/>
      <c r="I48" s="62"/>
      <c r="J48" s="87"/>
      <c r="K48" s="61"/>
      <c r="L48" s="61"/>
      <c r="M48" s="61"/>
      <c r="N48" s="61"/>
      <c r="O48" s="61"/>
      <c r="P48" s="61"/>
    </row>
    <row r="49" spans="1:16" s="141" customFormat="1" ht="21.75" customHeight="1">
      <c r="A49" s="138"/>
      <c r="B49" s="319" t="s">
        <v>134</v>
      </c>
      <c r="C49" s="370" t="s">
        <v>274</v>
      </c>
      <c r="D49" s="371"/>
      <c r="E49" s="371"/>
      <c r="F49" s="372"/>
      <c r="G49" s="373">
        <f>+IF($G$25&gt;0,0,(+G14+G15))</f>
        <v>0</v>
      </c>
      <c r="H49" s="374" t="str">
        <f>+IF(G25&gt;0,"Ако је корисник сносио трошак ради стварања техничких услова за прикључење свог објекта,  ДТС се наплаћује"," ")</f>
        <v> </v>
      </c>
      <c r="I49" s="139"/>
      <c r="J49" s="140"/>
      <c r="K49" s="138"/>
      <c r="L49" s="138"/>
      <c r="M49" s="138"/>
      <c r="N49" s="138"/>
      <c r="O49" s="138"/>
      <c r="P49" s="138"/>
    </row>
    <row r="50" spans="1:16" s="90" customFormat="1" ht="19.5" customHeight="1">
      <c r="A50" s="88"/>
      <c r="B50" s="319" t="s">
        <v>158</v>
      </c>
      <c r="C50" s="999" t="s">
        <v>347</v>
      </c>
      <c r="D50" s="1000"/>
      <c r="E50" s="1000"/>
      <c r="F50" s="1001"/>
      <c r="G50" s="320">
        <f>+SUM(G51:G58)</f>
        <v>0</v>
      </c>
      <c r="H50" s="321" t="s">
        <v>348</v>
      </c>
      <c r="I50" s="88"/>
      <c r="J50" s="89"/>
      <c r="K50" s="88"/>
      <c r="L50" s="88"/>
      <c r="M50" s="88"/>
      <c r="N50" s="88"/>
      <c r="O50" s="88"/>
      <c r="P50" s="88"/>
    </row>
    <row r="51" spans="1:12" s="86" customFormat="1" ht="15" customHeight="1">
      <c r="A51" s="91"/>
      <c r="B51" s="323" t="s">
        <v>330</v>
      </c>
      <c r="C51" s="983" t="s">
        <v>242</v>
      </c>
      <c r="D51" s="984"/>
      <c r="E51" s="984"/>
      <c r="F51" s="985"/>
      <c r="G51" s="375">
        <f>G17</f>
        <v>0</v>
      </c>
      <c r="H51" s="326" t="s">
        <v>398</v>
      </c>
      <c r="I51" s="92"/>
      <c r="K51" s="63"/>
      <c r="L51" s="80"/>
    </row>
    <row r="52" spans="1:12" s="86" customFormat="1" ht="15" customHeight="1">
      <c r="A52" s="91"/>
      <c r="B52" s="323" t="s">
        <v>334</v>
      </c>
      <c r="C52" s="983" t="s">
        <v>243</v>
      </c>
      <c r="D52" s="984"/>
      <c r="E52" s="984"/>
      <c r="F52" s="985"/>
      <c r="G52" s="375">
        <f>+G18</f>
        <v>0</v>
      </c>
      <c r="H52" s="326" t="s">
        <v>399</v>
      </c>
      <c r="J52" s="86" t="s">
        <v>59</v>
      </c>
      <c r="K52" s="80"/>
      <c r="L52" s="80"/>
    </row>
    <row r="53" spans="1:12" s="86" customFormat="1" ht="15" customHeight="1">
      <c r="A53" s="91"/>
      <c r="B53" s="323" t="s">
        <v>341</v>
      </c>
      <c r="C53" s="976" t="s">
        <v>335</v>
      </c>
      <c r="D53" s="977"/>
      <c r="E53" s="977"/>
      <c r="F53" s="978"/>
      <c r="G53" s="375">
        <f>G19</f>
        <v>0</v>
      </c>
      <c r="H53" s="376" t="s">
        <v>400</v>
      </c>
      <c r="I53" s="92"/>
      <c r="K53" s="63"/>
      <c r="L53" s="80"/>
    </row>
    <row r="54" spans="1:12" s="86" customFormat="1" ht="15" customHeight="1">
      <c r="A54" s="91"/>
      <c r="B54" s="323" t="s">
        <v>342</v>
      </c>
      <c r="C54" s="983" t="s">
        <v>339</v>
      </c>
      <c r="D54" s="984"/>
      <c r="E54" s="984"/>
      <c r="F54" s="985"/>
      <c r="G54" s="375">
        <f>G20</f>
        <v>0</v>
      </c>
      <c r="H54" s="326" t="s">
        <v>401</v>
      </c>
      <c r="I54" s="92"/>
      <c r="K54" s="63"/>
      <c r="L54" s="80"/>
    </row>
    <row r="55" spans="1:12" s="86" customFormat="1" ht="15" customHeight="1">
      <c r="A55" s="91"/>
      <c r="B55" s="323" t="s">
        <v>343</v>
      </c>
      <c r="C55" s="983" t="s">
        <v>340</v>
      </c>
      <c r="D55" s="984"/>
      <c r="E55" s="984"/>
      <c r="F55" s="985"/>
      <c r="G55" s="375">
        <f>G21</f>
        <v>0</v>
      </c>
      <c r="H55" s="326" t="s">
        <v>393</v>
      </c>
      <c r="I55" s="92"/>
      <c r="K55" s="63"/>
      <c r="L55" s="80"/>
    </row>
    <row r="56" spans="1:12" s="86" customFormat="1" ht="15" customHeight="1">
      <c r="A56" s="91"/>
      <c r="B56" s="323" t="s">
        <v>344</v>
      </c>
      <c r="C56" s="976" t="s">
        <v>251</v>
      </c>
      <c r="D56" s="977"/>
      <c r="E56" s="977"/>
      <c r="F56" s="978"/>
      <c r="G56" s="375">
        <f>+G22</f>
        <v>0</v>
      </c>
      <c r="H56" s="326" t="s">
        <v>394</v>
      </c>
      <c r="I56" s="92"/>
      <c r="K56" s="63"/>
      <c r="L56" s="80"/>
    </row>
    <row r="57" spans="1:12" s="86" customFormat="1" ht="15" customHeight="1">
      <c r="A57" s="91"/>
      <c r="B57" s="323" t="s">
        <v>345</v>
      </c>
      <c r="C57" s="1036" t="s">
        <v>186</v>
      </c>
      <c r="D57" s="1037"/>
      <c r="E57" s="1037"/>
      <c r="F57" s="1038"/>
      <c r="G57" s="375">
        <f>G23</f>
        <v>0</v>
      </c>
      <c r="H57" s="326" t="s">
        <v>402</v>
      </c>
      <c r="I57" s="92"/>
      <c r="K57" s="63"/>
      <c r="L57" s="80"/>
    </row>
    <row r="58" spans="1:12" s="86" customFormat="1" ht="15" customHeight="1">
      <c r="A58" s="91"/>
      <c r="B58" s="331" t="s">
        <v>346</v>
      </c>
      <c r="C58" s="1039" t="s">
        <v>397</v>
      </c>
      <c r="D58" s="1040"/>
      <c r="E58" s="1040"/>
      <c r="F58" s="1041"/>
      <c r="G58" s="377">
        <f>G24</f>
        <v>0</v>
      </c>
      <c r="H58" s="334" t="s">
        <v>403</v>
      </c>
      <c r="K58" s="80"/>
      <c r="L58" s="80"/>
    </row>
    <row r="59" spans="1:16" s="57" customFormat="1" ht="18" customHeight="1">
      <c r="A59" s="61"/>
      <c r="B59" s="315" t="s">
        <v>159</v>
      </c>
      <c r="C59" s="378" t="s">
        <v>359</v>
      </c>
      <c r="D59" s="379"/>
      <c r="E59" s="379"/>
      <c r="F59" s="380"/>
      <c r="G59" s="316">
        <f>+$G$26</f>
        <v>0</v>
      </c>
      <c r="H59" s="381"/>
      <c r="I59" s="62"/>
      <c r="J59" s="87"/>
      <c r="L59" s="61"/>
      <c r="M59" s="61"/>
      <c r="N59" s="61"/>
      <c r="O59" s="61"/>
      <c r="P59" s="61"/>
    </row>
    <row r="60" spans="1:16" s="57" customFormat="1" ht="36.75" customHeight="1" thickBot="1">
      <c r="A60" s="61"/>
      <c r="B60" s="382" t="s">
        <v>252</v>
      </c>
      <c r="C60" s="1033" t="s">
        <v>336</v>
      </c>
      <c r="D60" s="1034"/>
      <c r="E60" s="1034"/>
      <c r="F60" s="1035"/>
      <c r="G60" s="383">
        <f>+G45+G46+G49+G50-G59</f>
        <v>0</v>
      </c>
      <c r="H60" s="384"/>
      <c r="I60" s="62"/>
      <c r="J60" s="87"/>
      <c r="K60" s="61"/>
      <c r="L60" s="61"/>
      <c r="M60" s="61"/>
      <c r="N60" s="61"/>
      <c r="O60" s="61"/>
      <c r="P60" s="61"/>
    </row>
    <row r="61" ht="13.5" thickTop="1"/>
  </sheetData>
  <sheetProtection/>
  <mergeCells count="43">
    <mergeCell ref="C55:F55"/>
    <mergeCell ref="C60:F60"/>
    <mergeCell ref="C57:F57"/>
    <mergeCell ref="C58:F58"/>
    <mergeCell ref="F14:F15"/>
    <mergeCell ref="C56:F56"/>
    <mergeCell ref="C54:F54"/>
    <mergeCell ref="C20:E20"/>
    <mergeCell ref="C7:E7"/>
    <mergeCell ref="C9:E9"/>
    <mergeCell ref="C10:E10"/>
    <mergeCell ref="C11:E11"/>
    <mergeCell ref="C12:E12"/>
    <mergeCell ref="C13:D13"/>
    <mergeCell ref="C14:E14"/>
    <mergeCell ref="C15:E15"/>
    <mergeCell ref="C25:E25"/>
    <mergeCell ref="C16:F16"/>
    <mergeCell ref="C17:E17"/>
    <mergeCell ref="C18:E18"/>
    <mergeCell ref="C19:E19"/>
    <mergeCell ref="G46:G48"/>
    <mergeCell ref="C21:E21"/>
    <mergeCell ref="C22:E22"/>
    <mergeCell ref="C23:E23"/>
    <mergeCell ref="C24:E24"/>
    <mergeCell ref="H46:H48"/>
    <mergeCell ref="C26:E26"/>
    <mergeCell ref="C32:E32"/>
    <mergeCell ref="C33:E33"/>
    <mergeCell ref="C50:F50"/>
    <mergeCell ref="D38:H38"/>
    <mergeCell ref="C45:E45"/>
    <mergeCell ref="C53:F53"/>
    <mergeCell ref="C46:E46"/>
    <mergeCell ref="C47:E47"/>
    <mergeCell ref="C51:F51"/>
    <mergeCell ref="C52:F52"/>
    <mergeCell ref="B5:H5"/>
    <mergeCell ref="B36:H36"/>
    <mergeCell ref="B37:H37"/>
    <mergeCell ref="C48:D48"/>
    <mergeCell ref="C29:H29"/>
  </mergeCells>
  <printOptions horizontalCentered="1"/>
  <pageMargins left="0.1968503937007874" right="0.2362204724409449" top="0.31496062992125984" bottom="0.38" header="0.2362204724409449" footer="0.16"/>
  <pageSetup horizontalDpi="600" verticalDpi="600" orientation="landscape" paperSize="9" scale="83" r:id="rId1"/>
  <rowBreaks count="1" manualBreakCount="1">
    <brk id="29" max="7" man="1"/>
  </rowBreaks>
  <colBreaks count="1" manualBreakCount="1">
    <brk id="9" max="30" man="1"/>
  </colBreaks>
  <ignoredErrors>
    <ignoredError sqref="G52 G56" formula="1"/>
    <ignoredError sqref="B45 B46:B60 B7:B26" numberStoredAsText="1"/>
    <ignoredError sqref="C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Dejana Milovanovic</dc:creator>
  <cp:keywords/>
  <dc:description/>
  <cp:lastModifiedBy>Dejana Milovanovic</cp:lastModifiedBy>
  <cp:lastPrinted>2017-01-13T10:42:12Z</cp:lastPrinted>
  <dcterms:created xsi:type="dcterms:W3CDTF">2006-08-07T10:06:56Z</dcterms:created>
  <dcterms:modified xsi:type="dcterms:W3CDTF">2017-01-19T06:52:28Z</dcterms:modified>
  <cp:category/>
  <cp:version/>
  <cp:contentType/>
  <cp:contentStatus/>
</cp:coreProperties>
</file>